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Blocz\Allgemein\Vertrieb\Kundendokumente\"/>
    </mc:Choice>
  </mc:AlternateContent>
  <xr:revisionPtr revIDLastSave="0" documentId="8_{315D616E-9BA4-4F95-9022-D5EC28277A89}" xr6:coauthVersionLast="40" xr6:coauthVersionMax="40" xr10:uidLastSave="{00000000-0000-0000-0000-000000000000}"/>
  <bookViews>
    <workbookView xWindow="0" yWindow="0" windowWidth="28800" windowHeight="12210" activeTab="1" xr2:uid="{00000000-000D-0000-FFFF-FFFF00000000}"/>
  </bookViews>
  <sheets>
    <sheet name="Info" sheetId="3" r:id="rId1"/>
    <sheet name="Wandvolumen" sheetId="1" r:id="rId2"/>
    <sheet name="Griffvolumen" sheetId="5" r:id="rId3"/>
    <sheet name="Klettergriffe" sheetId="2" r:id="rId4"/>
    <sheet name="Zubehör" sheetId="4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5" l="1"/>
  <c r="T59" i="5"/>
  <c r="G76" i="1"/>
  <c r="G77" i="1"/>
  <c r="G78" i="1"/>
  <c r="G79" i="1"/>
  <c r="G80" i="1"/>
  <c r="G81" i="1"/>
  <c r="G82" i="1"/>
  <c r="G83" i="1"/>
  <c r="G84" i="1"/>
  <c r="G85" i="1"/>
  <c r="G86" i="1"/>
  <c r="G75" i="1"/>
  <c r="B88" i="1"/>
  <c r="X86" i="1"/>
  <c r="W86" i="1"/>
  <c r="H86" i="1"/>
  <c r="X85" i="1"/>
  <c r="Y85" i="1"/>
  <c r="W85" i="1"/>
  <c r="H85" i="1"/>
  <c r="X84" i="1"/>
  <c r="W84" i="1"/>
  <c r="Y84" i="1"/>
  <c r="H84" i="1"/>
  <c r="X83" i="1"/>
  <c r="Y83" i="1"/>
  <c r="W83" i="1"/>
  <c r="H83" i="1"/>
  <c r="X82" i="1"/>
  <c r="W82" i="1"/>
  <c r="Y82" i="1"/>
  <c r="H82" i="1"/>
  <c r="X81" i="1"/>
  <c r="Y81" i="1"/>
  <c r="W81" i="1"/>
  <c r="H81" i="1"/>
  <c r="X80" i="1"/>
  <c r="W80" i="1"/>
  <c r="Y80" i="1"/>
  <c r="H80" i="1"/>
  <c r="X79" i="1"/>
  <c r="Y79" i="1"/>
  <c r="W79" i="1"/>
  <c r="H79" i="1"/>
  <c r="X78" i="1"/>
  <c r="W78" i="1"/>
  <c r="H78" i="1"/>
  <c r="X77" i="1"/>
  <c r="Y77" i="1"/>
  <c r="W77" i="1"/>
  <c r="H77" i="1"/>
  <c r="X76" i="1"/>
  <c r="W76" i="1"/>
  <c r="Y76" i="1"/>
  <c r="H76" i="1"/>
  <c r="X75" i="1"/>
  <c r="Y75" i="1"/>
  <c r="W75" i="1"/>
  <c r="H75" i="1"/>
  <c r="W33" i="5"/>
  <c r="S33" i="5"/>
  <c r="T33" i="5"/>
  <c r="Q33" i="5"/>
  <c r="W32" i="5"/>
  <c r="S32" i="5"/>
  <c r="T32" i="5"/>
  <c r="Q32" i="5"/>
  <c r="W31" i="5"/>
  <c r="S31" i="5"/>
  <c r="T31" i="5"/>
  <c r="Q31" i="5"/>
  <c r="W30" i="5"/>
  <c r="S30" i="5"/>
  <c r="T30" i="5"/>
  <c r="Q30" i="5"/>
  <c r="W29" i="5"/>
  <c r="S29" i="5"/>
  <c r="T29" i="5"/>
  <c r="Q29" i="5"/>
  <c r="W28" i="5"/>
  <c r="S28" i="5"/>
  <c r="T28" i="5"/>
  <c r="Q28" i="5"/>
  <c r="W27" i="5"/>
  <c r="S27" i="5"/>
  <c r="T27" i="5"/>
  <c r="Q27" i="5"/>
  <c r="W26" i="5"/>
  <c r="S26" i="5"/>
  <c r="T26" i="5"/>
  <c r="Q26" i="5"/>
  <c r="W25" i="5"/>
  <c r="S25" i="5"/>
  <c r="T25" i="5"/>
  <c r="Q25" i="5"/>
  <c r="W24" i="5"/>
  <c r="S24" i="5"/>
  <c r="T24" i="5"/>
  <c r="Q24" i="5"/>
  <c r="W23" i="5"/>
  <c r="S23" i="5"/>
  <c r="T23" i="5"/>
  <c r="Q23" i="5"/>
  <c r="W22" i="5"/>
  <c r="S22" i="5"/>
  <c r="T22" i="5"/>
  <c r="Q22" i="5"/>
  <c r="W21" i="5"/>
  <c r="S21" i="5"/>
  <c r="T21" i="5"/>
  <c r="Q21" i="5"/>
  <c r="W20" i="5"/>
  <c r="S20" i="5"/>
  <c r="T20" i="5"/>
  <c r="Q20" i="5"/>
  <c r="W19" i="5"/>
  <c r="S19" i="5"/>
  <c r="T19" i="5"/>
  <c r="Q19" i="5"/>
  <c r="W18" i="5"/>
  <c r="S18" i="5"/>
  <c r="T18" i="5"/>
  <c r="Q18" i="5"/>
  <c r="W17" i="5"/>
  <c r="S17" i="5"/>
  <c r="T17" i="5"/>
  <c r="Q17" i="5"/>
  <c r="W16" i="5"/>
  <c r="S16" i="5"/>
  <c r="T16" i="5"/>
  <c r="Q16" i="5"/>
  <c r="W15" i="5"/>
  <c r="S15" i="5"/>
  <c r="T15" i="5"/>
  <c r="Q15" i="5"/>
  <c r="W14" i="5"/>
  <c r="S14" i="5"/>
  <c r="T14" i="5"/>
  <c r="Q14" i="5"/>
  <c r="W13" i="5"/>
  <c r="S13" i="5"/>
  <c r="T13" i="5"/>
  <c r="Q13" i="5"/>
  <c r="W12" i="5"/>
  <c r="S12" i="5"/>
  <c r="T12" i="5"/>
  <c r="Q12" i="5"/>
  <c r="W11" i="5"/>
  <c r="S11" i="5"/>
  <c r="T11" i="5"/>
  <c r="Q11" i="5"/>
  <c r="W10" i="5"/>
  <c r="S10" i="5"/>
  <c r="T10" i="5"/>
  <c r="Q10" i="5"/>
  <c r="W9" i="5"/>
  <c r="S9" i="5"/>
  <c r="T9" i="5"/>
  <c r="Q9" i="5"/>
  <c r="W8" i="5"/>
  <c r="S8" i="5"/>
  <c r="T8" i="5"/>
  <c r="Q8" i="5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88" i="1"/>
  <c r="Y78" i="1"/>
  <c r="Y86" i="1"/>
  <c r="Y87" i="1"/>
  <c r="B90" i="1"/>
  <c r="T49" i="5"/>
  <c r="T53" i="5"/>
  <c r="T57" i="5"/>
  <c r="T40" i="5"/>
  <c r="T44" i="5"/>
  <c r="T6" i="5"/>
  <c r="S40" i="5"/>
  <c r="S37" i="5"/>
  <c r="T37" i="5"/>
  <c r="S38" i="5"/>
  <c r="T38" i="5"/>
  <c r="S39" i="5"/>
  <c r="T39" i="5"/>
  <c r="S41" i="5"/>
  <c r="T41" i="5"/>
  <c r="S42" i="5"/>
  <c r="T42" i="5"/>
  <c r="S43" i="5"/>
  <c r="T43" i="5"/>
  <c r="S44" i="5"/>
  <c r="S45" i="5"/>
  <c r="T45" i="5"/>
  <c r="S46" i="5"/>
  <c r="T46" i="5"/>
  <c r="S48" i="5"/>
  <c r="T48" i="5"/>
  <c r="S49" i="5"/>
  <c r="S50" i="5"/>
  <c r="T50" i="5"/>
  <c r="S51" i="5"/>
  <c r="T51" i="5"/>
  <c r="S52" i="5"/>
  <c r="T52" i="5"/>
  <c r="S53" i="5"/>
  <c r="S54" i="5"/>
  <c r="T54" i="5"/>
  <c r="S55" i="5"/>
  <c r="T55" i="5"/>
  <c r="S56" i="5"/>
  <c r="T56" i="5"/>
  <c r="S57" i="5"/>
  <c r="S5" i="5"/>
  <c r="T5" i="5"/>
  <c r="S6" i="5"/>
  <c r="S7" i="5"/>
  <c r="T7" i="5"/>
  <c r="S4" i="5"/>
  <c r="T4" i="5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AF4" i="2"/>
  <c r="AF5" i="2"/>
  <c r="AF6" i="2"/>
  <c r="AF7" i="2"/>
  <c r="B25" i="2"/>
  <c r="C16" i="3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R16" i="2"/>
  <c r="Q52" i="5"/>
  <c r="Q53" i="5"/>
  <c r="Q54" i="5"/>
  <c r="Q4" i="5"/>
  <c r="B59" i="5"/>
  <c r="B15" i="3"/>
  <c r="Q5" i="5"/>
  <c r="Q6" i="5"/>
  <c r="Q7" i="5"/>
  <c r="Q37" i="5"/>
  <c r="W37" i="5"/>
  <c r="Q38" i="5"/>
  <c r="Q39" i="5"/>
  <c r="Q40" i="5"/>
  <c r="Q41" i="5"/>
  <c r="W41" i="5"/>
  <c r="Q42" i="5"/>
  <c r="Q43" i="5"/>
  <c r="Q44" i="5"/>
  <c r="Q45" i="5"/>
  <c r="W45" i="5"/>
  <c r="Q46" i="5"/>
  <c r="Q48" i="5"/>
  <c r="Q49" i="5"/>
  <c r="Q50" i="5"/>
  <c r="W50" i="5"/>
  <c r="Q51" i="5"/>
  <c r="Q55" i="5"/>
  <c r="Q56" i="5"/>
  <c r="Q57" i="5"/>
  <c r="W57" i="5"/>
  <c r="R4" i="2"/>
  <c r="R5" i="2"/>
  <c r="R6" i="2"/>
  <c r="R7" i="2"/>
  <c r="R8" i="2"/>
  <c r="R9" i="2"/>
  <c r="R10" i="2"/>
  <c r="R11" i="2"/>
  <c r="R12" i="2"/>
  <c r="R13" i="2"/>
  <c r="R14" i="2"/>
  <c r="R15" i="2"/>
  <c r="R17" i="2"/>
  <c r="R18" i="2"/>
  <c r="R19" i="2"/>
  <c r="R20" i="2"/>
  <c r="R21" i="2"/>
  <c r="R22" i="2"/>
  <c r="B14" i="3"/>
  <c r="B18" i="3"/>
  <c r="W52" i="5"/>
  <c r="W53" i="5"/>
  <c r="W54" i="5"/>
  <c r="W5" i="5"/>
  <c r="W6" i="5"/>
  <c r="W7" i="5"/>
  <c r="W38" i="5"/>
  <c r="W39" i="5"/>
  <c r="W40" i="5"/>
  <c r="W42" i="5"/>
  <c r="W43" i="5"/>
  <c r="W44" i="5"/>
  <c r="W46" i="5"/>
  <c r="W48" i="5"/>
  <c r="W49" i="5"/>
  <c r="W51" i="5"/>
  <c r="W55" i="5"/>
  <c r="W56" i="5"/>
  <c r="W5" i="1"/>
  <c r="Y5" i="1"/>
  <c r="X5" i="1"/>
  <c r="W6" i="1"/>
  <c r="Y6" i="1"/>
  <c r="X6" i="1"/>
  <c r="W7" i="1"/>
  <c r="X7" i="1"/>
  <c r="Y7" i="1"/>
  <c r="W8" i="1"/>
  <c r="X8" i="1"/>
  <c r="Y8" i="1"/>
  <c r="W9" i="1"/>
  <c r="Y9" i="1"/>
  <c r="X9" i="1"/>
  <c r="W10" i="1"/>
  <c r="Y10" i="1"/>
  <c r="X10" i="1"/>
  <c r="W11" i="1"/>
  <c r="X11" i="1"/>
  <c r="Y11" i="1"/>
  <c r="W12" i="1"/>
  <c r="X12" i="1"/>
  <c r="Y12" i="1"/>
  <c r="W13" i="1"/>
  <c r="Y13" i="1"/>
  <c r="X13" i="1"/>
  <c r="W14" i="1"/>
  <c r="Y14" i="1"/>
  <c r="X14" i="1"/>
  <c r="W15" i="1"/>
  <c r="X15" i="1"/>
  <c r="Y15" i="1"/>
  <c r="W16" i="1"/>
  <c r="X16" i="1"/>
  <c r="Y16" i="1"/>
  <c r="W17" i="1"/>
  <c r="Y17" i="1"/>
  <c r="X17" i="1"/>
  <c r="W18" i="1"/>
  <c r="Y18" i="1"/>
  <c r="X18" i="1"/>
  <c r="W19" i="1"/>
  <c r="X19" i="1"/>
  <c r="Y19" i="1"/>
  <c r="W20" i="1"/>
  <c r="X20" i="1"/>
  <c r="Y20" i="1"/>
  <c r="W21" i="1"/>
  <c r="Y21" i="1"/>
  <c r="X21" i="1"/>
  <c r="W22" i="1"/>
  <c r="Y22" i="1"/>
  <c r="X22" i="1"/>
  <c r="W23" i="1"/>
  <c r="X23" i="1"/>
  <c r="Y23" i="1"/>
  <c r="W24" i="1"/>
  <c r="X24" i="1"/>
  <c r="Y24" i="1"/>
  <c r="W25" i="1"/>
  <c r="Y25" i="1"/>
  <c r="X25" i="1"/>
  <c r="W26" i="1"/>
  <c r="Y26" i="1"/>
  <c r="X26" i="1"/>
  <c r="W27" i="1"/>
  <c r="X27" i="1"/>
  <c r="Y27" i="1"/>
  <c r="W28" i="1"/>
  <c r="X28" i="1"/>
  <c r="Y28" i="1"/>
  <c r="W29" i="1"/>
  <c r="Y29" i="1"/>
  <c r="X29" i="1"/>
  <c r="W30" i="1"/>
  <c r="Y30" i="1"/>
  <c r="X30" i="1"/>
  <c r="W31" i="1"/>
  <c r="X31" i="1"/>
  <c r="Y31" i="1"/>
  <c r="W32" i="1"/>
  <c r="X32" i="1"/>
  <c r="Y32" i="1"/>
  <c r="W33" i="1"/>
  <c r="X33" i="1"/>
  <c r="Y33" i="1"/>
  <c r="W34" i="1"/>
  <c r="Y34" i="1"/>
  <c r="X34" i="1"/>
  <c r="W35" i="1"/>
  <c r="X35" i="1"/>
  <c r="Y35" i="1"/>
  <c r="W36" i="1"/>
  <c r="X36" i="1"/>
  <c r="Y36" i="1"/>
  <c r="W37" i="1"/>
  <c r="X37" i="1"/>
  <c r="Y37" i="1"/>
  <c r="W38" i="1"/>
  <c r="Y38" i="1"/>
  <c r="X38" i="1"/>
  <c r="W39" i="1"/>
  <c r="Y39" i="1"/>
  <c r="X39" i="1"/>
  <c r="W40" i="1"/>
  <c r="X40" i="1"/>
  <c r="Y40" i="1"/>
  <c r="W41" i="1"/>
  <c r="X41" i="1"/>
  <c r="Y41" i="1"/>
  <c r="W42" i="1"/>
  <c r="Y42" i="1"/>
  <c r="X42" i="1"/>
  <c r="W43" i="1"/>
  <c r="Y43" i="1"/>
  <c r="X43" i="1"/>
  <c r="W44" i="1"/>
  <c r="X44" i="1"/>
  <c r="Y44" i="1"/>
  <c r="W45" i="1"/>
  <c r="X45" i="1"/>
  <c r="Y45" i="1"/>
  <c r="W46" i="1"/>
  <c r="Y46" i="1"/>
  <c r="X46" i="1"/>
  <c r="W47" i="1"/>
  <c r="X47" i="1"/>
  <c r="Y47" i="1"/>
  <c r="W48" i="1"/>
  <c r="X48" i="1"/>
  <c r="Y48" i="1"/>
  <c r="W49" i="1"/>
  <c r="X49" i="1"/>
  <c r="Y49" i="1"/>
  <c r="W50" i="1"/>
  <c r="Y50" i="1"/>
  <c r="X50" i="1"/>
  <c r="W51" i="1"/>
  <c r="Y51" i="1"/>
  <c r="X51" i="1"/>
  <c r="V54" i="1"/>
  <c r="V52" i="1"/>
  <c r="Y52" i="1"/>
  <c r="W52" i="1"/>
  <c r="X52" i="1"/>
  <c r="W53" i="1"/>
  <c r="Y53" i="1"/>
  <c r="X53" i="1"/>
  <c r="W54" i="1"/>
  <c r="X54" i="1"/>
  <c r="Y54" i="1"/>
  <c r="W55" i="1"/>
  <c r="X55" i="1"/>
  <c r="Y55" i="1"/>
  <c r="V56" i="1"/>
  <c r="Y56" i="1"/>
  <c r="W56" i="1"/>
  <c r="X56" i="1"/>
  <c r="W57" i="1"/>
  <c r="Y57" i="1"/>
  <c r="X57" i="1"/>
  <c r="W58" i="1"/>
  <c r="X58" i="1"/>
  <c r="Y58" i="1"/>
  <c r="W59" i="1"/>
  <c r="X59" i="1"/>
  <c r="Y59" i="1"/>
  <c r="W60" i="1"/>
  <c r="Y60" i="1"/>
  <c r="X60" i="1"/>
  <c r="W61" i="1"/>
  <c r="Y61" i="1"/>
  <c r="X61" i="1"/>
  <c r="W62" i="1"/>
  <c r="X62" i="1"/>
  <c r="Y62" i="1"/>
  <c r="W63" i="1"/>
  <c r="X63" i="1"/>
  <c r="Y63" i="1"/>
  <c r="W64" i="1"/>
  <c r="X64" i="1"/>
  <c r="Y64" i="1"/>
  <c r="W65" i="1"/>
  <c r="Y65" i="1"/>
  <c r="X65" i="1"/>
  <c r="W66" i="1"/>
  <c r="X66" i="1"/>
  <c r="Y66" i="1"/>
  <c r="W67" i="1"/>
  <c r="X67" i="1"/>
  <c r="Y67" i="1"/>
  <c r="W68" i="1"/>
  <c r="X68" i="1"/>
  <c r="Y68" i="1"/>
  <c r="W69" i="1"/>
  <c r="Y69" i="1"/>
  <c r="X69" i="1"/>
  <c r="W70" i="1"/>
  <c r="Y70" i="1"/>
  <c r="X70" i="1"/>
  <c r="W71" i="1"/>
  <c r="X71" i="1"/>
  <c r="Y71" i="1"/>
  <c r="V72" i="1"/>
  <c r="W72" i="1"/>
  <c r="X72" i="1"/>
  <c r="Y72" i="1"/>
  <c r="V73" i="1"/>
  <c r="W73" i="1"/>
  <c r="X73" i="1"/>
  <c r="Y73" i="1"/>
  <c r="V74" i="1"/>
  <c r="W74" i="1"/>
  <c r="X74" i="1"/>
  <c r="Y74" i="1"/>
  <c r="C38" i="4"/>
  <c r="S38" i="4"/>
  <c r="R38" i="4"/>
  <c r="S31" i="4"/>
  <c r="S32" i="4"/>
  <c r="S33" i="4"/>
  <c r="C5" i="4"/>
  <c r="S5" i="4"/>
  <c r="C6" i="4"/>
  <c r="S6" i="4"/>
  <c r="C7" i="4"/>
  <c r="S7" i="4"/>
  <c r="C8" i="4"/>
  <c r="S8" i="4"/>
  <c r="C9" i="4"/>
  <c r="S9" i="4"/>
  <c r="C10" i="4"/>
  <c r="S10" i="4"/>
  <c r="C11" i="4"/>
  <c r="S11" i="4"/>
  <c r="C12" i="4"/>
  <c r="S12" i="4"/>
  <c r="R12" i="4"/>
  <c r="C13" i="4"/>
  <c r="S13" i="4"/>
  <c r="C14" i="4"/>
  <c r="S14" i="4"/>
  <c r="C15" i="4"/>
  <c r="S15" i="4"/>
  <c r="C16" i="4"/>
  <c r="S16" i="4"/>
  <c r="C17" i="4"/>
  <c r="S17" i="4"/>
  <c r="C18" i="4"/>
  <c r="S18" i="4"/>
  <c r="C19" i="4"/>
  <c r="S19" i="4"/>
  <c r="C20" i="4"/>
  <c r="S20" i="4"/>
  <c r="C21" i="4"/>
  <c r="S21" i="4"/>
  <c r="C22" i="4"/>
  <c r="S22" i="4"/>
  <c r="C23" i="4"/>
  <c r="S23" i="4"/>
  <c r="C24" i="4"/>
  <c r="S24" i="4"/>
  <c r="C25" i="4"/>
  <c r="S25" i="4"/>
  <c r="C26" i="4"/>
  <c r="S26" i="4"/>
  <c r="C27" i="4"/>
  <c r="S27" i="4"/>
  <c r="C28" i="4"/>
  <c r="S28" i="4"/>
  <c r="D36" i="4"/>
  <c r="D34" i="4"/>
  <c r="D32" i="4"/>
  <c r="D33" i="4"/>
  <c r="G33" i="4"/>
  <c r="D31" i="4"/>
  <c r="E22" i="3"/>
  <c r="E20" i="3"/>
  <c r="A64" i="5"/>
  <c r="R36" i="4"/>
  <c r="S36" i="4"/>
  <c r="S34" i="4"/>
  <c r="S35" i="4"/>
  <c r="S37" i="4"/>
  <c r="T7" i="4"/>
  <c r="T8" i="4"/>
  <c r="T9" i="4"/>
  <c r="T10" i="4"/>
  <c r="T11" i="4"/>
  <c r="T12" i="4"/>
  <c r="T13" i="4"/>
  <c r="T14" i="4"/>
  <c r="T15" i="4"/>
  <c r="T16" i="4"/>
  <c r="T17" i="4"/>
  <c r="T6" i="4"/>
  <c r="F38" i="4"/>
  <c r="G38" i="4"/>
  <c r="D38" i="4"/>
  <c r="F5" i="4"/>
  <c r="D5" i="4"/>
  <c r="G5" i="4"/>
  <c r="G31" i="4"/>
  <c r="F6" i="4"/>
  <c r="D6" i="4"/>
  <c r="G6" i="4"/>
  <c r="G32" i="4"/>
  <c r="F7" i="4"/>
  <c r="G7" i="4"/>
  <c r="D7" i="4"/>
  <c r="F8" i="4"/>
  <c r="D8" i="4"/>
  <c r="G8" i="4"/>
  <c r="F9" i="4"/>
  <c r="D9" i="4"/>
  <c r="G9" i="4"/>
  <c r="F10" i="4"/>
  <c r="G10" i="4"/>
  <c r="D10" i="4"/>
  <c r="F11" i="4"/>
  <c r="G11" i="4"/>
  <c r="D11" i="4"/>
  <c r="F12" i="4"/>
  <c r="D12" i="4"/>
  <c r="G12" i="4"/>
  <c r="F13" i="4"/>
  <c r="D13" i="4"/>
  <c r="G13" i="4"/>
  <c r="F14" i="4"/>
  <c r="G14" i="4"/>
  <c r="D14" i="4"/>
  <c r="F15" i="4"/>
  <c r="G15" i="4"/>
  <c r="D15" i="4"/>
  <c r="F16" i="4"/>
  <c r="D16" i="4"/>
  <c r="G16" i="4"/>
  <c r="F17" i="4"/>
  <c r="D17" i="4"/>
  <c r="G17" i="4"/>
  <c r="F18" i="4"/>
  <c r="G18" i="4"/>
  <c r="D18" i="4"/>
  <c r="F19" i="4"/>
  <c r="G19" i="4"/>
  <c r="D19" i="4"/>
  <c r="F20" i="4"/>
  <c r="D20" i="4"/>
  <c r="G20" i="4"/>
  <c r="F21" i="4"/>
  <c r="D21" i="4"/>
  <c r="G21" i="4"/>
  <c r="F22" i="4"/>
  <c r="G22" i="4"/>
  <c r="D22" i="4"/>
  <c r="F23" i="4"/>
  <c r="G23" i="4"/>
  <c r="D23" i="4"/>
  <c r="F24" i="4"/>
  <c r="D24" i="4"/>
  <c r="G24" i="4"/>
  <c r="F25" i="4"/>
  <c r="D25" i="4"/>
  <c r="G25" i="4"/>
  <c r="F26" i="4"/>
  <c r="G26" i="4"/>
  <c r="D26" i="4"/>
  <c r="F27" i="4"/>
  <c r="G27" i="4"/>
  <c r="D27" i="4"/>
  <c r="F28" i="4"/>
  <c r="D28" i="4"/>
  <c r="G28" i="4"/>
  <c r="G36" i="4"/>
  <c r="C34" i="4"/>
  <c r="G34" i="4"/>
  <c r="S29" i="4"/>
  <c r="S30" i="4"/>
  <c r="C36" i="4"/>
  <c r="C33" i="4"/>
  <c r="C32" i="4"/>
  <c r="C31" i="4"/>
  <c r="W19" i="2"/>
  <c r="U51" i="1"/>
  <c r="U87" i="1"/>
  <c r="U58" i="1"/>
  <c r="T35" i="1"/>
  <c r="T87" i="1"/>
  <c r="T42" i="1"/>
  <c r="T43" i="1"/>
  <c r="T46" i="1"/>
  <c r="T47" i="1"/>
  <c r="T49" i="1"/>
  <c r="T50" i="1"/>
  <c r="T59" i="1"/>
  <c r="T60" i="1"/>
  <c r="T61" i="1"/>
  <c r="T68" i="1"/>
  <c r="B24" i="2"/>
  <c r="B16" i="3"/>
  <c r="C14" i="3"/>
  <c r="U24" i="2"/>
  <c r="G89" i="1"/>
  <c r="G40" i="4"/>
  <c r="D14" i="3"/>
  <c r="G90" i="1"/>
  <c r="G91" i="1"/>
  <c r="B41" i="4"/>
  <c r="C17" i="3"/>
  <c r="W4" i="5"/>
  <c r="C15" i="3"/>
  <c r="G41" i="4"/>
  <c r="G42" i="4"/>
  <c r="D17" i="3"/>
  <c r="U25" i="2"/>
  <c r="D16" i="3"/>
  <c r="U26" i="2"/>
  <c r="T60" i="5"/>
  <c r="T61" i="5"/>
  <c r="D15" i="3"/>
  <c r="C18" i="3"/>
  <c r="D18" i="3"/>
  <c r="D20" i="3"/>
  <c r="D21" i="3"/>
  <c r="D22" i="3"/>
</calcChain>
</file>

<file path=xl/sharedStrings.xml><?xml version="1.0" encoding="utf-8"?>
<sst xmlns="http://schemas.openxmlformats.org/spreadsheetml/2006/main" count="723" uniqueCount="361">
  <si>
    <t>Strukturtyp</t>
  </si>
  <si>
    <t>Summe</t>
  </si>
  <si>
    <t>Bemerkungen</t>
  </si>
  <si>
    <t>Dreieck 300</t>
  </si>
  <si>
    <t>Standardfarben</t>
  </si>
  <si>
    <t>Dreieck 400</t>
  </si>
  <si>
    <t>Dreieck 600</t>
  </si>
  <si>
    <t>Dreieck 800</t>
  </si>
  <si>
    <t>Dreieck 1200</t>
  </si>
  <si>
    <t>Viereck 490</t>
  </si>
  <si>
    <t>Viereck 820</t>
  </si>
  <si>
    <t>Rechteck 1250x490</t>
  </si>
  <si>
    <t>Trapez 1200</t>
  </si>
  <si>
    <t>Trapezstumpf 1200</t>
  </si>
  <si>
    <t>Tropfen 1200</t>
  </si>
  <si>
    <t>Viereck AS 750 L</t>
  </si>
  <si>
    <t>Viereck AS 750 R</t>
  </si>
  <si>
    <t>Fußball 1000</t>
  </si>
  <si>
    <t>Viertelball 1000 L</t>
  </si>
  <si>
    <t>Viertelball 1000 R</t>
  </si>
  <si>
    <t>Viertelball 1000 Set</t>
  </si>
  <si>
    <t>Diamant 1400</t>
  </si>
  <si>
    <t>Gesamtnetto</t>
  </si>
  <si>
    <t>19% MwSt.</t>
  </si>
  <si>
    <t>Gesamtbrutto</t>
  </si>
  <si>
    <t>Violett</t>
  </si>
  <si>
    <t>Blau</t>
  </si>
  <si>
    <t>Grün</t>
  </si>
  <si>
    <t>Gelb</t>
  </si>
  <si>
    <t>Rot</t>
  </si>
  <si>
    <t>Orange</t>
  </si>
  <si>
    <t>Menge</t>
  </si>
  <si>
    <t xml:space="preserve"> - mehrfarbige Volumen</t>
  </si>
  <si>
    <t xml:space="preserve"> - andersfarbige Kanten</t>
  </si>
  <si>
    <t xml:space="preserve"> - Hintersicherung</t>
  </si>
  <si>
    <t>Optionale Wünsche bitte bei Bemerkungen eintragen. Angebot folgt!</t>
  </si>
  <si>
    <t>Gesamt</t>
  </si>
  <si>
    <t>Die exakte Darstellung der RAL-Farben findet ihr unter</t>
  </si>
  <si>
    <t>Neonorange</t>
  </si>
  <si>
    <t>Hellelfenbein RAL 1015</t>
  </si>
  <si>
    <t>Verkehrsgelb RAL 1023</t>
  </si>
  <si>
    <t>Gelborange Onyx 215</t>
  </si>
  <si>
    <t>Rotorange RAL 2001</t>
  </si>
  <si>
    <t>Leuchtrot RAL 3024</t>
  </si>
  <si>
    <t>Himbeerrot RAL 3027</t>
  </si>
  <si>
    <t>Signalblau RAL 5005</t>
  </si>
  <si>
    <t>Seidengrau RAL 7044</t>
  </si>
  <si>
    <t>Terrabraun RAL 8028</t>
  </si>
  <si>
    <t>Tiefschwarz RAL 9005</t>
  </si>
  <si>
    <t>Sandgelb RAL 1002</t>
  </si>
  <si>
    <t>Schwefelgelb RAL 1016</t>
  </si>
  <si>
    <t>Hellrotorange RAL 2008</t>
  </si>
  <si>
    <t>Verkehrsrot RAL 3020</t>
  </si>
  <si>
    <t>Telemagenta RAL 4010</t>
  </si>
  <si>
    <t>Türkis Flashh RAL 1907035</t>
  </si>
  <si>
    <t>Gelbgrün RAL 6018</t>
  </si>
  <si>
    <t>Cremeweiß RAL 9001</t>
  </si>
  <si>
    <t>Grauweiß RAL 9002</t>
  </si>
  <si>
    <t>Reinweiß RAL 9010</t>
  </si>
  <si>
    <t>Telefon:</t>
  </si>
  <si>
    <t>Ansprechpartner:</t>
  </si>
  <si>
    <t>Firmenname:</t>
  </si>
  <si>
    <t>Land:</t>
  </si>
  <si>
    <t>Dreieck 600 Flach</t>
  </si>
  <si>
    <t>Dreieck 800 Flach</t>
  </si>
  <si>
    <t>Dreieck 1200 Flach</t>
  </si>
  <si>
    <t>Dreieck 600 Ultraflach</t>
  </si>
  <si>
    <t>Dreieck 800 Ultraflach</t>
  </si>
  <si>
    <t>Dreieck 1200 Ultraflach</t>
  </si>
  <si>
    <t>Dreieck AS 750 Flach L</t>
  </si>
  <si>
    <t>Dreieck AS 750 Flach R</t>
  </si>
  <si>
    <t>Dreieck AS 1500 Flach L</t>
  </si>
  <si>
    <t>Dreieck AS 1500 Flach R</t>
  </si>
  <si>
    <t>Viereck AS 750 Flach L</t>
  </si>
  <si>
    <t>Viereck AS 750 Flach R</t>
  </si>
  <si>
    <t>Diamant 900</t>
  </si>
  <si>
    <t>Diamanthälfte 450</t>
  </si>
  <si>
    <t>Diamanthälfte 700</t>
  </si>
  <si>
    <t>Diamanthälfte 1150</t>
  </si>
  <si>
    <t>Gesamtanzahl</t>
  </si>
  <si>
    <t>Rechnungsanschrift</t>
  </si>
  <si>
    <t>abweichende Lieferanschrift</t>
  </si>
  <si>
    <t>Straße:</t>
  </si>
  <si>
    <t>PLZ, Ort:</t>
  </si>
  <si>
    <t>Versand ab 750EUR frei, falls keine Übergröße</t>
  </si>
  <si>
    <t>kg</t>
  </si>
  <si>
    <t>Masse einzeln</t>
  </si>
  <si>
    <t>Masse gesamt</t>
  </si>
  <si>
    <t>Gesamtgewicht kg</t>
  </si>
  <si>
    <t>USt-IdNr:</t>
  </si>
  <si>
    <t>Bolt-on</t>
  </si>
  <si>
    <t>ja</t>
  </si>
  <si>
    <t>nein</t>
  </si>
  <si>
    <t>bitte wählen</t>
  </si>
  <si>
    <t>M10 - Anschrauboption</t>
  </si>
  <si>
    <t>Grundplatte</t>
  </si>
  <si>
    <t>Einzelpreis</t>
  </si>
  <si>
    <t>Grundpreis</t>
  </si>
  <si>
    <t>Straße</t>
  </si>
  <si>
    <t>E-Mail:</t>
  </si>
  <si>
    <t>Öffnungszeit/Anlieferung:</t>
  </si>
  <si>
    <t>Olivgrau      RAL 7002</t>
  </si>
  <si>
    <t>Farbe</t>
  </si>
  <si>
    <t>Lichtblau      RAL 5012</t>
  </si>
  <si>
    <t>Fluoreszierende Farben mit 15% Preisaufschlag, nur auf Anfrage</t>
  </si>
  <si>
    <t xml:space="preserve"> - fluoreszierende Farben</t>
  </si>
  <si>
    <t>Griffset</t>
  </si>
  <si>
    <t>Anzahl Griffe/Set</t>
  </si>
  <si>
    <t>Anzahl Griffe gesamt</t>
  </si>
  <si>
    <t>Gesamtanzahl Griffe</t>
  </si>
  <si>
    <t>Klettergriffe</t>
  </si>
  <si>
    <t>Anzahl</t>
  </si>
  <si>
    <t>Gewicht</t>
  </si>
  <si>
    <t xml:space="preserve">Preis </t>
  </si>
  <si>
    <t>Gesamt netto</t>
  </si>
  <si>
    <t>Versandkosten</t>
  </si>
  <si>
    <t>Summe Volumen + Griffe</t>
  </si>
  <si>
    <t>19% MwSt</t>
  </si>
  <si>
    <t>Gesamt brutto</t>
  </si>
  <si>
    <t>Reinorange RAL 2004</t>
  </si>
  <si>
    <t>Himmelblau RAL 5015</t>
  </si>
  <si>
    <t>Fenstergrau RAL 7040</t>
  </si>
  <si>
    <t>Leisten L</t>
  </si>
  <si>
    <t>Reingrün    RAL 6037</t>
  </si>
  <si>
    <t>Spaxtrittset XS-S</t>
  </si>
  <si>
    <t>Spaxsloper 1 M</t>
  </si>
  <si>
    <t>Spaxsloper 2 M</t>
  </si>
  <si>
    <t>Gelb RAL 1023</t>
  </si>
  <si>
    <t>Orange RAL 2004</t>
  </si>
  <si>
    <t>Rot RAL 3020</t>
  </si>
  <si>
    <t>Blau RAL 5015</t>
  </si>
  <si>
    <t>Grün RAL 6037</t>
  </si>
  <si>
    <t>Grau RAL 7040</t>
  </si>
  <si>
    <t>Schwarz RAL 9005</t>
  </si>
  <si>
    <t>Weiß RAL 9010</t>
  </si>
  <si>
    <t>Einzelpreis Standardfarbe</t>
  </si>
  <si>
    <t>Einzelpreis Leuchtfarbe</t>
  </si>
  <si>
    <t>Lila RAL 4008</t>
  </si>
  <si>
    <t>Reinweiß   RAL 9010</t>
  </si>
  <si>
    <t>Violett RAL 4008</t>
  </si>
  <si>
    <t>Viereck 1200</t>
  </si>
  <si>
    <t>Viereck AS 1200 L</t>
  </si>
  <si>
    <t>Viereck AS 1200 R</t>
  </si>
  <si>
    <t>Viereck AS 1200 Flach L</t>
  </si>
  <si>
    <t>Viereck AS 1200 Flach R</t>
  </si>
  <si>
    <t>Rechteck 2500x490</t>
  </si>
  <si>
    <t>Rechteck 2500x820</t>
  </si>
  <si>
    <t>Rechteck 2500x1250</t>
  </si>
  <si>
    <t>Fußball 2000</t>
  </si>
  <si>
    <t>Viertelball 2000 L</t>
  </si>
  <si>
    <t>Viertelball 2000 R</t>
  </si>
  <si>
    <t>Viertelball 2000 Set</t>
  </si>
  <si>
    <t>Diamant 2300</t>
  </si>
  <si>
    <t>Neongelb</t>
  </si>
  <si>
    <t xml:space="preserve">Neonorange </t>
  </si>
  <si>
    <r>
      <t>Viereckshälfte 800 L</t>
    </r>
    <r>
      <rPr>
        <sz val="9"/>
        <color rgb="FFFF6600"/>
        <rFont val="Arial"/>
        <family val="2"/>
      </rPr>
      <t xml:space="preserve"> </t>
    </r>
  </si>
  <si>
    <t xml:space="preserve">Viereckshälfte 800 R </t>
  </si>
  <si>
    <t xml:space="preserve">Viereckshälfte 800 Set </t>
  </si>
  <si>
    <t xml:space="preserve">Dreieck 400 Flach </t>
  </si>
  <si>
    <t>Neonpink</t>
  </si>
  <si>
    <t>Neongrün</t>
  </si>
  <si>
    <t>Shaped by Robert Leistner</t>
  </si>
  <si>
    <t>Set Sloper 1-4 XL-XXL</t>
  </si>
  <si>
    <t xml:space="preserve">Standardvolumen </t>
  </si>
  <si>
    <t>Spaxleisten XS</t>
  </si>
  <si>
    <t>Sikkens F8.18.76</t>
  </si>
  <si>
    <t>Sikkens N5.48.17</t>
  </si>
  <si>
    <t>Blassgrün       RAL 6021</t>
  </si>
  <si>
    <t>Reingrün RAL 6037</t>
  </si>
  <si>
    <t>Perlweiß RAL 1013</t>
  </si>
  <si>
    <t>Basaltgrau RAL 7012</t>
  </si>
  <si>
    <t>Steingrau RAL 7030</t>
  </si>
  <si>
    <t>Lichtgrau RAL 7035</t>
  </si>
  <si>
    <t>Telegrau 4 RAL 7047</t>
  </si>
  <si>
    <t>Weitere Farben ohne Aufpreis</t>
  </si>
  <si>
    <t>Ohne Flanschmuttern</t>
  </si>
  <si>
    <t>Produkt</t>
  </si>
  <si>
    <t>Menge (komplette
Verpackungseinheiten)</t>
  </si>
  <si>
    <t>Verpackungseinheit</t>
  </si>
  <si>
    <t>Preis pro Verpackungseinheit</t>
  </si>
  <si>
    <t>Anzahl bei Einzelabnahme
(+25% Aufpreis)</t>
  </si>
  <si>
    <t>Stückpreis bei Einzelabnahme</t>
  </si>
  <si>
    <t>VE 1</t>
  </si>
  <si>
    <t>Preis/100Stk</t>
  </si>
  <si>
    <t>Gewicht
M10: g/Stk
Spax: g/VE</t>
  </si>
  <si>
    <t>Metrische Innensechskant-Schrauben *</t>
  </si>
  <si>
    <t>M10-Schraube 40mm</t>
  </si>
  <si>
    <t>M10-Schraube 50mm</t>
  </si>
  <si>
    <t>M10-Schraube 60mm</t>
  </si>
  <si>
    <t>M10-Schraube 70mm</t>
  </si>
  <si>
    <t>M10-Schraube 80mm</t>
  </si>
  <si>
    <t>M10-Schraube 90mm</t>
  </si>
  <si>
    <t>M10-Schraube 100mm</t>
  </si>
  <si>
    <t>M10-Schraube 110mm</t>
  </si>
  <si>
    <t>M10-Schraube 120mm</t>
  </si>
  <si>
    <t>M10-Schraube 130mm</t>
  </si>
  <si>
    <t>M10-Schraube 140mm</t>
  </si>
  <si>
    <t>M10-Schraube 150mm</t>
  </si>
  <si>
    <t>M10-Schraube 160mm</t>
  </si>
  <si>
    <t>M10-Schraube 170mm</t>
  </si>
  <si>
    <t>M10-Schraube 200mm</t>
  </si>
  <si>
    <t>M10-Schraube 220mm</t>
  </si>
  <si>
    <t>M10-Schraube 240mm</t>
  </si>
  <si>
    <t>M10-Schraube 250mm</t>
  </si>
  <si>
    <t>M10-Schraube 260mm</t>
  </si>
  <si>
    <t>M10-Schraube 270mm</t>
  </si>
  <si>
    <t>M10-Schraube 280mm</t>
  </si>
  <si>
    <t>M10-Schraube 300mm</t>
  </si>
  <si>
    <t>M10-Schraube 320mm **</t>
  </si>
  <si>
    <t>M10-Schraube 340mm **</t>
  </si>
  <si>
    <t>Holzschrauben ***</t>
  </si>
  <si>
    <t>für Griffe</t>
  </si>
  <si>
    <t>Vollmetall-Rosetten M5</t>
  </si>
  <si>
    <t>für Volumen</t>
  </si>
  <si>
    <t>Wandbauzubehör</t>
  </si>
  <si>
    <t>Flanschmuttern inkl. je zwei Holzschrauben ****</t>
  </si>
  <si>
    <t>19% USt.</t>
  </si>
  <si>
    <t>* DIN 912 8.8 metrisches Gewinde, M10, galvanisch verzinkt</t>
  </si>
  <si>
    <t>** DIN 912 8.8 metrisches Gewinde, M10, verzinkt</t>
  </si>
  <si>
    <t>*** HECO-FIX-PLUS Tx25 Vollgewinde</t>
  </si>
  <si>
    <t>**** Rundkopf Tx20 4,5x17</t>
  </si>
  <si>
    <t>Zubehör</t>
  </si>
  <si>
    <t>Spaxschraube 4,5x50 
Rundkopf</t>
  </si>
  <si>
    <t>Spaxschraube 4,5x70
Senkkopf</t>
  </si>
  <si>
    <t>Spaxschraube 4,5x40 
Senkkopf</t>
  </si>
  <si>
    <t>Spaxschraube 5x120
Senkkopf</t>
  </si>
  <si>
    <t>Verkehrsgelb     RAL 1023</t>
  </si>
  <si>
    <t>Himmelblau     RAL 5015</t>
  </si>
  <si>
    <t>Tiefschwarz     RAL 9005</t>
  </si>
  <si>
    <t>Elfenbein RAL 1014</t>
  </si>
  <si>
    <t>Pastellorange    RAL 2003</t>
  </si>
  <si>
    <t>Reinorange      RAL 2004</t>
  </si>
  <si>
    <t>Neonorange    RAL 2005</t>
  </si>
  <si>
    <t>Braunrot   RAL 3011</t>
  </si>
  <si>
    <t>Tomatenrot RAL 3013</t>
  </si>
  <si>
    <t>Blaulila      RAL 4005</t>
  </si>
  <si>
    <t>Signalviolett     RAL 4008</t>
  </si>
  <si>
    <t>Türkisblau
RAL 5018</t>
  </si>
  <si>
    <t>Smaragdgrün RAL 6001</t>
  </si>
  <si>
    <t>Verkehrs-grün RAL 6024</t>
  </si>
  <si>
    <t>Signalgrau      RAL 7004</t>
  </si>
  <si>
    <t>Eisengrau RAL 7011</t>
  </si>
  <si>
    <t>Schiefergrau RAL 7015</t>
  </si>
  <si>
    <t>Anthrazitgrau RAL 7016</t>
  </si>
  <si>
    <t>Kieselgrau   RAL 7032</t>
  </si>
  <si>
    <t>Achatgrau RAL7038</t>
  </si>
  <si>
    <t>Quarzgrau RAL 7039</t>
  </si>
  <si>
    <t>Verkehrsgrau A RAL 7042</t>
  </si>
  <si>
    <t>Verkehrsgrau B RAL 7043</t>
  </si>
  <si>
    <t>Signalweiß RAL 9003</t>
  </si>
  <si>
    <r>
      <t xml:space="preserve">Griffvolumen (GFK) </t>
    </r>
    <r>
      <rPr>
        <b/>
        <sz val="10"/>
        <color rgb="FFFF0000"/>
        <rFont val="Arial"/>
        <family val="2"/>
      </rPr>
      <t>NEU</t>
    </r>
  </si>
  <si>
    <t>Griffvolumen (Holz)</t>
  </si>
  <si>
    <t xml:space="preserve">Dreieck 2000 Ultraflach </t>
  </si>
  <si>
    <t xml:space="preserve">Viereck 1750 Ultraflach </t>
  </si>
  <si>
    <t xml:space="preserve">Trapez 800 </t>
  </si>
  <si>
    <t xml:space="preserve">Trapezstumpf 800 </t>
  </si>
  <si>
    <t xml:space="preserve">Tropfen 900 </t>
  </si>
  <si>
    <t xml:space="preserve">Fünfeck 500 </t>
  </si>
  <si>
    <t xml:space="preserve">Fünfeck 800 </t>
  </si>
  <si>
    <t xml:space="preserve">Fünfeck 1100 </t>
  </si>
  <si>
    <t>Menge gesamt</t>
  </si>
  <si>
    <t xml:space="preserve">Miniboard 90 </t>
  </si>
  <si>
    <t xml:space="preserve">Miniboard 70 </t>
  </si>
  <si>
    <t xml:space="preserve">Miniboard 50 </t>
  </si>
  <si>
    <t xml:space="preserve">Miniboard -20 </t>
  </si>
  <si>
    <t>Gesamtanzahl Volumen</t>
  </si>
  <si>
    <r>
      <rPr>
        <sz val="10"/>
        <color theme="1"/>
        <rFont val="Arial"/>
        <family val="2"/>
      </rPr>
      <t>Wandv</t>
    </r>
    <r>
      <rPr>
        <sz val="10"/>
        <color theme="1"/>
        <rFont val="Arial"/>
        <family val="2"/>
      </rPr>
      <t>olumen</t>
    </r>
  </si>
  <si>
    <t>Griffvolumen</t>
  </si>
  <si>
    <t>auf Anfrage</t>
  </si>
  <si>
    <t>Leuchtfarben mit 5% Preisaufschlag</t>
  </si>
  <si>
    <r>
      <t xml:space="preserve">Spaxleisten pos M </t>
    </r>
    <r>
      <rPr>
        <sz val="9"/>
        <color rgb="FFFF0000"/>
        <rFont val="Arial"/>
        <family val="2"/>
      </rPr>
      <t>NEU</t>
    </r>
  </si>
  <si>
    <t xml:space="preserve">Trittset pos M </t>
  </si>
  <si>
    <t xml:space="preserve">Trittset neg M </t>
  </si>
  <si>
    <t xml:space="preserve">Leisten M </t>
  </si>
  <si>
    <t xml:space="preserve">Henkel M </t>
  </si>
  <si>
    <t xml:space="preserve">Henkel XL </t>
  </si>
  <si>
    <t xml:space="preserve">Tropfen XL </t>
  </si>
  <si>
    <t xml:space="preserve">Teller L </t>
  </si>
  <si>
    <r>
      <t xml:space="preserve">Baguettes S </t>
    </r>
    <r>
      <rPr>
        <sz val="9"/>
        <color rgb="FFFF0000"/>
        <rFont val="Arial"/>
        <family val="2"/>
      </rPr>
      <t>NEU</t>
    </r>
  </si>
  <si>
    <r>
      <t xml:space="preserve">Baguettes M </t>
    </r>
    <r>
      <rPr>
        <sz val="9"/>
        <color rgb="FFFF0000"/>
        <rFont val="Arial"/>
        <family val="2"/>
      </rPr>
      <t>NEU</t>
    </r>
  </si>
  <si>
    <r>
      <t xml:space="preserve">Baguettes XL </t>
    </r>
    <r>
      <rPr>
        <sz val="9"/>
        <color rgb="FFFF0000"/>
        <rFont val="Arial"/>
        <family val="2"/>
      </rPr>
      <t>NEU</t>
    </r>
  </si>
  <si>
    <r>
      <t xml:space="preserve">Brote XXL </t>
    </r>
    <r>
      <rPr>
        <sz val="9"/>
        <color rgb="FFFF0000"/>
        <rFont val="Arial"/>
        <family val="2"/>
      </rPr>
      <t>NEU</t>
    </r>
  </si>
  <si>
    <t>bitte auswählen</t>
  </si>
  <si>
    <t>Smoovies - made for smooth moves</t>
  </si>
  <si>
    <t>Freestyler - be free for every style</t>
  </si>
  <si>
    <t xml:space="preserve">Henkel XXL </t>
  </si>
  <si>
    <r>
      <t xml:space="preserve">Henkel XXL </t>
    </r>
    <r>
      <rPr>
        <sz val="9"/>
        <color rgb="FFFF0000"/>
        <rFont val="Arial"/>
        <family val="2"/>
      </rPr>
      <t>NEU</t>
    </r>
  </si>
  <si>
    <t>Braun RAL 8007</t>
  </si>
  <si>
    <t>Braun RAL
 8007</t>
  </si>
  <si>
    <t xml:space="preserve">Teller XL </t>
  </si>
  <si>
    <t>Spaxleisten S</t>
  </si>
  <si>
    <t>Mint RAL 6027</t>
  </si>
  <si>
    <r>
      <t xml:space="preserve">BigBoard 45 L </t>
    </r>
    <r>
      <rPr>
        <sz val="9"/>
        <color rgb="FFFF0000"/>
        <rFont val="Arial"/>
        <family val="2"/>
      </rPr>
      <t>new</t>
    </r>
  </si>
  <si>
    <r>
      <t xml:space="preserve">BigBoard 45 R </t>
    </r>
    <r>
      <rPr>
        <sz val="9"/>
        <color rgb="FFFF0000"/>
        <rFont val="Arial"/>
        <family val="2"/>
      </rPr>
      <t>new</t>
    </r>
  </si>
  <si>
    <r>
      <t xml:space="preserve">BigBoard 55  L </t>
    </r>
    <r>
      <rPr>
        <sz val="9"/>
        <color rgb="FFFF0000"/>
        <rFont val="Arial"/>
        <family val="2"/>
      </rPr>
      <t>new</t>
    </r>
  </si>
  <si>
    <r>
      <t xml:space="preserve">BigBoard 55 R </t>
    </r>
    <r>
      <rPr>
        <sz val="9"/>
        <color rgb="FFFF0000"/>
        <rFont val="Arial"/>
        <family val="2"/>
      </rPr>
      <t>new</t>
    </r>
  </si>
  <si>
    <r>
      <t xml:space="preserve">BigBoard 70 L </t>
    </r>
    <r>
      <rPr>
        <sz val="9"/>
        <color rgb="FFFF0000"/>
        <rFont val="Arial"/>
        <family val="2"/>
      </rPr>
      <t>new</t>
    </r>
  </si>
  <si>
    <r>
      <t xml:space="preserve">BigBoard 70 R </t>
    </r>
    <r>
      <rPr>
        <sz val="9"/>
        <color rgb="FFFF0000"/>
        <rFont val="Arial"/>
        <family val="2"/>
      </rPr>
      <t>new</t>
    </r>
  </si>
  <si>
    <r>
      <t xml:space="preserve">BigBoard 90 L </t>
    </r>
    <r>
      <rPr>
        <sz val="9"/>
        <color rgb="FFFF0000"/>
        <rFont val="Arial"/>
        <family val="2"/>
      </rPr>
      <t>new</t>
    </r>
  </si>
  <si>
    <r>
      <t xml:space="preserve">BigBoard 90 R </t>
    </r>
    <r>
      <rPr>
        <sz val="9"/>
        <color rgb="FFFF0000"/>
        <rFont val="Arial"/>
        <family val="2"/>
      </rPr>
      <t>new</t>
    </r>
  </si>
  <si>
    <r>
      <t xml:space="preserve">MegaBoard 45 L </t>
    </r>
    <r>
      <rPr>
        <sz val="9"/>
        <color rgb="FFFF0000"/>
        <rFont val="Arial"/>
        <family val="2"/>
      </rPr>
      <t>new</t>
    </r>
  </si>
  <si>
    <r>
      <t xml:space="preserve">MegaBoard 45 R </t>
    </r>
    <r>
      <rPr>
        <sz val="9"/>
        <color rgb="FFFF0000"/>
        <rFont val="Arial"/>
        <family val="2"/>
      </rPr>
      <t>new</t>
    </r>
  </si>
  <si>
    <r>
      <t xml:space="preserve">MegaBoard 55 L </t>
    </r>
    <r>
      <rPr>
        <sz val="9"/>
        <color rgb="FFFF0000"/>
        <rFont val="Arial"/>
        <family val="2"/>
      </rPr>
      <t>new</t>
    </r>
  </si>
  <si>
    <r>
      <t xml:space="preserve">MegaBoard 55 R </t>
    </r>
    <r>
      <rPr>
        <sz val="9"/>
        <color rgb="FFFF0000"/>
        <rFont val="Arial"/>
        <family val="2"/>
      </rPr>
      <t>new</t>
    </r>
  </si>
  <si>
    <r>
      <t xml:space="preserve">MegaBoard 70 L </t>
    </r>
    <r>
      <rPr>
        <sz val="9"/>
        <color rgb="FFFF0000"/>
        <rFont val="Arial"/>
        <family val="2"/>
      </rPr>
      <t>new</t>
    </r>
  </si>
  <si>
    <r>
      <t xml:space="preserve">MegaBoard 70 R </t>
    </r>
    <r>
      <rPr>
        <sz val="9"/>
        <color rgb="FFFF0000"/>
        <rFont val="Arial"/>
        <family val="2"/>
      </rPr>
      <t>new</t>
    </r>
  </si>
  <si>
    <r>
      <t xml:space="preserve">MegaBoard 90 L </t>
    </r>
    <r>
      <rPr>
        <sz val="9"/>
        <color rgb="FFFF0000"/>
        <rFont val="Arial"/>
        <family val="2"/>
      </rPr>
      <t>new</t>
    </r>
  </si>
  <si>
    <r>
      <t xml:space="preserve">MegaBoard 90 R </t>
    </r>
    <r>
      <rPr>
        <sz val="9"/>
        <color rgb="FFFF0000"/>
        <rFont val="Arial"/>
        <family val="2"/>
      </rPr>
      <t>new</t>
    </r>
  </si>
  <si>
    <r>
      <t xml:space="preserve">Spear 30 </t>
    </r>
    <r>
      <rPr>
        <sz val="9"/>
        <color rgb="FFFF0000"/>
        <rFont val="Arial"/>
        <family val="2"/>
      </rPr>
      <t>new</t>
    </r>
  </si>
  <si>
    <r>
      <t xml:space="preserve">Spear 50 </t>
    </r>
    <r>
      <rPr>
        <sz val="9"/>
        <color rgb="FFFF0000"/>
        <rFont val="Arial"/>
        <family val="2"/>
      </rPr>
      <t>new</t>
    </r>
  </si>
  <si>
    <r>
      <t xml:space="preserve">Spear 70 </t>
    </r>
    <r>
      <rPr>
        <sz val="9"/>
        <color rgb="FFFF0000"/>
        <rFont val="Arial"/>
        <family val="2"/>
      </rPr>
      <t>new</t>
    </r>
  </si>
  <si>
    <r>
      <t xml:space="preserve">Spear 90 </t>
    </r>
    <r>
      <rPr>
        <sz val="9"/>
        <color rgb="FFFF0000"/>
        <rFont val="Arial"/>
        <family val="2"/>
      </rPr>
      <t>new</t>
    </r>
  </si>
  <si>
    <r>
      <t xml:space="preserve">Pinch 1 </t>
    </r>
    <r>
      <rPr>
        <sz val="9"/>
        <color rgb="FFFF0000"/>
        <rFont val="Arial"/>
        <family val="2"/>
      </rPr>
      <t>new</t>
    </r>
  </si>
  <si>
    <r>
      <t xml:space="preserve">Pinch 2 </t>
    </r>
    <r>
      <rPr>
        <sz val="9"/>
        <color rgb="FFFF0000"/>
        <rFont val="Arial"/>
        <family val="2"/>
      </rPr>
      <t>new</t>
    </r>
  </si>
  <si>
    <r>
      <t xml:space="preserve">Pinch 3 </t>
    </r>
    <r>
      <rPr>
        <sz val="9"/>
        <color rgb="FFFF0000"/>
        <rFont val="Arial"/>
        <family val="2"/>
      </rPr>
      <t>new</t>
    </r>
  </si>
  <si>
    <r>
      <t xml:space="preserve">Pinch 4 </t>
    </r>
    <r>
      <rPr>
        <sz val="9"/>
        <color rgb="FFFF0000"/>
        <rFont val="Arial"/>
        <family val="2"/>
      </rPr>
      <t>new</t>
    </r>
  </si>
  <si>
    <r>
      <t xml:space="preserve">Pinch 5 </t>
    </r>
    <r>
      <rPr>
        <sz val="9"/>
        <color rgb="FFFF0000"/>
        <rFont val="Arial"/>
        <family val="2"/>
      </rPr>
      <t>new</t>
    </r>
  </si>
  <si>
    <r>
      <t xml:space="preserve">Pinch 6 </t>
    </r>
    <r>
      <rPr>
        <sz val="9"/>
        <color rgb="FFFF0000"/>
        <rFont val="Arial"/>
        <family val="2"/>
      </rPr>
      <t>new</t>
    </r>
  </si>
  <si>
    <t>Smoovie 1</t>
  </si>
  <si>
    <t>Smoovie 2</t>
  </si>
  <si>
    <t>Smoovie 3</t>
  </si>
  <si>
    <t>Smoovie 4</t>
  </si>
  <si>
    <t>Smoovie 5</t>
  </si>
  <si>
    <t>Smoovie 6</t>
  </si>
  <si>
    <t>Smoovie 7</t>
  </si>
  <si>
    <t>Smoovie 8</t>
  </si>
  <si>
    <t>Smoovie 9</t>
  </si>
  <si>
    <t>Smoovie 10</t>
  </si>
  <si>
    <t>Freestyler 1</t>
  </si>
  <si>
    <t>Freestyler 2</t>
  </si>
  <si>
    <t>Freestyler 3</t>
  </si>
  <si>
    <t>Freestyler 4</t>
  </si>
  <si>
    <t>Freestyler 5</t>
  </si>
  <si>
    <t>Freestyler 6</t>
  </si>
  <si>
    <t>Freestyler 7</t>
  </si>
  <si>
    <t>Freestyler 8</t>
  </si>
  <si>
    <t>Freestyler 9</t>
  </si>
  <si>
    <t>Freestyler 10</t>
  </si>
  <si>
    <t>Viereck 300</t>
  </si>
  <si>
    <r>
      <t xml:space="preserve">Hexatites 300-20 </t>
    </r>
    <r>
      <rPr>
        <sz val="9"/>
        <color rgb="FFFF0000"/>
        <rFont val="Arial"/>
        <family val="2"/>
      </rPr>
      <t>neu</t>
    </r>
  </si>
  <si>
    <r>
      <t xml:space="preserve">Hexatites 600-20 </t>
    </r>
    <r>
      <rPr>
        <sz val="9"/>
        <color rgb="FFFF0000"/>
        <rFont val="Arial"/>
        <family val="2"/>
      </rPr>
      <t>neu</t>
    </r>
  </si>
  <si>
    <r>
      <t xml:space="preserve">Hexatites 1200-20 </t>
    </r>
    <r>
      <rPr>
        <sz val="9"/>
        <color rgb="FFFF0000"/>
        <rFont val="Arial"/>
        <family val="2"/>
      </rPr>
      <t>neu</t>
    </r>
  </si>
  <si>
    <r>
      <t xml:space="preserve">Hexatites 300-45 </t>
    </r>
    <r>
      <rPr>
        <sz val="9"/>
        <color rgb="FFFF0000"/>
        <rFont val="Arial"/>
        <family val="2"/>
      </rPr>
      <t>neu</t>
    </r>
  </si>
  <si>
    <r>
      <t xml:space="preserve">Hexatites 600-45 </t>
    </r>
    <r>
      <rPr>
        <sz val="9"/>
        <color rgb="FFFF0000"/>
        <rFont val="Arial"/>
        <family val="2"/>
      </rPr>
      <t>neu</t>
    </r>
  </si>
  <si>
    <r>
      <t xml:space="preserve">Hexatites 1200-45 </t>
    </r>
    <r>
      <rPr>
        <sz val="9"/>
        <color rgb="FFFF0000"/>
        <rFont val="Arial"/>
        <family val="2"/>
      </rPr>
      <t>neu</t>
    </r>
  </si>
  <si>
    <r>
      <t xml:space="preserve">Hexatites 300-65 </t>
    </r>
    <r>
      <rPr>
        <sz val="9"/>
        <color rgb="FFFF0000"/>
        <rFont val="Arial"/>
        <family val="2"/>
      </rPr>
      <t>neu</t>
    </r>
  </si>
  <si>
    <r>
      <t xml:space="preserve">Hexatites 600-65 </t>
    </r>
    <r>
      <rPr>
        <sz val="9"/>
        <color rgb="FFFF0000"/>
        <rFont val="Arial"/>
        <family val="2"/>
      </rPr>
      <t>neu</t>
    </r>
  </si>
  <si>
    <r>
      <t xml:space="preserve">Hexatites 1200-65 </t>
    </r>
    <r>
      <rPr>
        <sz val="9"/>
        <color rgb="FFFF0000"/>
        <rFont val="Arial"/>
        <family val="2"/>
      </rPr>
      <t>neu</t>
    </r>
  </si>
  <si>
    <r>
      <t xml:space="preserve">Coffer 1 </t>
    </r>
    <r>
      <rPr>
        <sz val="9"/>
        <color rgb="FFFF0000"/>
        <rFont val="Arial"/>
        <family val="2"/>
      </rPr>
      <t>neu</t>
    </r>
  </si>
  <si>
    <r>
      <t xml:space="preserve">Coffer 2 </t>
    </r>
    <r>
      <rPr>
        <sz val="9"/>
        <color rgb="FFFF0000"/>
        <rFont val="Arial"/>
        <family val="2"/>
      </rPr>
      <t>neu</t>
    </r>
  </si>
  <si>
    <r>
      <t xml:space="preserve">Coffer 3 </t>
    </r>
    <r>
      <rPr>
        <sz val="9"/>
        <color rgb="FFFF0000"/>
        <rFont val="Arial"/>
        <family val="2"/>
      </rPr>
      <t>neu</t>
    </r>
  </si>
  <si>
    <r>
      <t>Dreieck Stumpf 600 L</t>
    </r>
    <r>
      <rPr>
        <sz val="9"/>
        <color rgb="FFFF0000"/>
        <rFont val="Arial"/>
        <family val="2"/>
      </rPr>
      <t xml:space="preserve"> - Auslaufmodell -</t>
    </r>
  </si>
  <si>
    <r>
      <t>Dreieck Stumpf 600 R</t>
    </r>
    <r>
      <rPr>
        <sz val="9"/>
        <color rgb="FFFF0000"/>
        <rFont val="Arial"/>
        <family val="2"/>
      </rPr>
      <t xml:space="preserve"> - Auslaufmodell -</t>
    </r>
  </si>
  <si>
    <r>
      <t>Dreieck Stumpf 800 L</t>
    </r>
    <r>
      <rPr>
        <sz val="9"/>
        <color rgb="FFFF0000"/>
        <rFont val="Arial"/>
        <family val="2"/>
      </rPr>
      <t xml:space="preserve"> - Auslaufmodell -</t>
    </r>
  </si>
  <si>
    <r>
      <t>Dreieck Stumpf 800 R</t>
    </r>
    <r>
      <rPr>
        <sz val="9"/>
        <color rgb="FFFF0000"/>
        <rFont val="Arial"/>
        <family val="2"/>
      </rPr>
      <t xml:space="preserve"> - Auslaufmodell -</t>
    </r>
  </si>
  <si>
    <r>
      <t>Dreieck Stumpf 1200 L</t>
    </r>
    <r>
      <rPr>
        <sz val="9"/>
        <color rgb="FFFF0000"/>
        <rFont val="Arial"/>
        <family val="2"/>
      </rPr>
      <t xml:space="preserve"> - Auslaufmodell -</t>
    </r>
  </si>
  <si>
    <r>
      <t>Dreieck Stumpf 1200 R</t>
    </r>
    <r>
      <rPr>
        <sz val="9"/>
        <color rgb="FFFF0000"/>
        <rFont val="Arial"/>
        <family val="2"/>
      </rPr>
      <t xml:space="preserve"> - Auslaufmodell -</t>
    </r>
  </si>
  <si>
    <r>
      <t xml:space="preserve">Dreieck AS 750 L </t>
    </r>
    <r>
      <rPr>
        <sz val="9"/>
        <color rgb="FFFF0000"/>
        <rFont val="Arial"/>
        <family val="2"/>
      </rPr>
      <t>- Auslaufmodell -</t>
    </r>
  </si>
  <si>
    <r>
      <t xml:space="preserve">Dreieck AS 750 R </t>
    </r>
    <r>
      <rPr>
        <sz val="9"/>
        <color rgb="FFFF0000"/>
        <rFont val="Arial"/>
        <family val="2"/>
      </rPr>
      <t>- Auslaufmodell -</t>
    </r>
  </si>
  <si>
    <r>
      <t>Dreieck AS 1500 L</t>
    </r>
    <r>
      <rPr>
        <sz val="9"/>
        <color rgb="FFFF0000"/>
        <rFont val="Arial"/>
        <family val="2"/>
      </rPr>
      <t xml:space="preserve"> - Auslaufmodell -</t>
    </r>
  </si>
  <si>
    <r>
      <t>Dreieck AS 1500 R</t>
    </r>
    <r>
      <rPr>
        <sz val="9"/>
        <color rgb="FFFF0000"/>
        <rFont val="Arial"/>
        <family val="2"/>
      </rPr>
      <t xml:space="preserve"> - Auslaufmodell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</si>
</sst>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0.0"/>
    <numFmt numFmtId="166" formatCode="0.00&quot; kg&quot;"/>
    <numFmt numFmtId="167" formatCode="_-* #,##0.00&quot; €&quot;_-;\-* #,##0.00&quot; €&quot;_-;_-* \-??&quot; €&quot;_-;_-@_-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Calibri"/>
      <family val="2"/>
    </font>
    <font>
      <sz val="10"/>
      <color rgb="FF9C000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FF6600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2"/>
      <color rgb="FFFF0000"/>
      <name val="Calibri"/>
      <family val="2"/>
      <scheme val="minor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DE7EB"/>
        <bgColor indexed="64"/>
      </patternFill>
    </fill>
    <fill>
      <patternFill patternType="solid">
        <fgColor rgb="FFBC16D8"/>
        <bgColor indexed="64"/>
      </patternFill>
    </fill>
    <fill>
      <patternFill patternType="solid">
        <fgColor rgb="FF1A4BD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EE0000"/>
        <bgColor indexed="64"/>
      </patternFill>
    </fill>
    <fill>
      <patternFill patternType="solid">
        <fgColor rgb="FFED4713"/>
        <bgColor indexed="64"/>
      </patternFill>
    </fill>
    <fill>
      <patternFill patternType="solid">
        <fgColor rgb="FFFCBC2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E0E10"/>
        <bgColor indexed="64"/>
      </patternFill>
    </fill>
    <fill>
      <patternFill patternType="solid">
        <fgColor rgb="FFF1ECE1"/>
        <bgColor indexed="64"/>
      </patternFill>
    </fill>
    <fill>
      <patternFill patternType="solid">
        <fgColor rgb="FFF7B528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BB1E10"/>
        <bgColor indexed="64"/>
      </patternFill>
    </fill>
    <fill>
      <patternFill patternType="solid">
        <fgColor rgb="FF007CB0"/>
        <bgColor indexed="64"/>
      </patternFill>
    </fill>
    <fill>
      <patternFill patternType="solid">
        <fgColor rgb="FF008B29"/>
        <bgColor indexed="64"/>
      </patternFill>
    </fill>
    <fill>
      <patternFill patternType="solid">
        <fgColor rgb="FF989EA1"/>
        <bgColor indexed="64"/>
      </patternFill>
    </fill>
    <fill>
      <patternFill patternType="solid">
        <fgColor rgb="FFFF4D06"/>
        <bgColor indexed="64"/>
      </patternFill>
    </fill>
    <fill>
      <patternFill patternType="solid">
        <fgColor rgb="FFE6D2B5"/>
        <bgColor indexed="64"/>
      </patternFill>
    </fill>
    <fill>
      <patternFill patternType="solid">
        <fgColor rgb="FFBA481B"/>
        <bgColor indexed="64"/>
      </patternFill>
    </fill>
    <fill>
      <patternFill patternType="solid">
        <fgColor rgb="FFFF2D21"/>
        <bgColor indexed="64"/>
      </patternFill>
    </fill>
    <fill>
      <patternFill patternType="solid">
        <fgColor rgb="FFAB273C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5387"/>
        <bgColor indexed="64"/>
      </patternFill>
    </fill>
    <fill>
      <patternFill patternType="solid">
        <fgColor rgb="FF8A9977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817863"/>
        <bgColor indexed="64"/>
      </patternFill>
    </fill>
    <fill>
      <patternFill patternType="solid">
        <fgColor rgb="FFB5B0A1"/>
        <bgColor indexed="64"/>
      </patternFill>
    </fill>
    <fill>
      <patternFill patternType="solid">
        <fgColor rgb="FFB7B3A8"/>
        <bgColor indexed="64"/>
      </patternFill>
    </fill>
    <fill>
      <patternFill patternType="solid">
        <fgColor rgb="FF513A2A"/>
        <bgColor indexed="64"/>
      </patternFill>
    </fill>
    <fill>
      <patternFill patternType="solid">
        <fgColor rgb="FFD2AA6D"/>
        <bgColor indexed="64"/>
      </patternFill>
    </fill>
    <fill>
      <patternFill patternType="solid">
        <fgColor rgb="FFF1DD38"/>
        <bgColor indexed="64"/>
      </patternFill>
    </fill>
    <fill>
      <patternFill patternType="solid">
        <fgColor rgb="FFED6B21"/>
        <bgColor indexed="64"/>
      </patternFill>
    </fill>
    <fill>
      <patternFill patternType="solid">
        <fgColor rgb="FF0089B6"/>
        <bgColor indexed="64"/>
      </patternFill>
    </fill>
    <fill>
      <patternFill patternType="solid">
        <fgColor rgb="FF61993B"/>
        <bgColor indexed="64"/>
      </patternFill>
    </fill>
    <fill>
      <patternFill patternType="solid">
        <fgColor rgb="FFE9E0D2"/>
        <bgColor indexed="64"/>
      </patternFill>
    </fill>
    <fill>
      <patternFill patternType="solid">
        <fgColor rgb="FFD7D5CB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E90596"/>
        <bgColor indexed="64"/>
      </patternFill>
    </fill>
    <fill>
      <patternFill patternType="solid">
        <fgColor rgb="FFAADB1E"/>
        <bgColor indexed="64"/>
      </patternFill>
    </fill>
    <fill>
      <patternFill patternType="solid">
        <fgColor rgb="FFFFFF00"/>
        <bgColor rgb="FFF4EA30"/>
      </patternFill>
    </fill>
    <fill>
      <patternFill patternType="solid">
        <fgColor rgb="FFFFFFFF"/>
        <bgColor rgb="FF000000"/>
      </patternFill>
    </fill>
    <fill>
      <patternFill patternType="solid">
        <fgColor rgb="FF007CB0"/>
        <bgColor rgb="FF000000"/>
      </patternFill>
    </fill>
    <fill>
      <patternFill patternType="solid">
        <fgColor rgb="FF008B29"/>
        <bgColor rgb="FF000000"/>
      </patternFill>
    </fill>
    <fill>
      <patternFill patternType="solid">
        <fgColor rgb="FF989EA1"/>
        <bgColor rgb="FF000000"/>
      </patternFill>
    </fill>
    <fill>
      <patternFill patternType="solid">
        <fgColor rgb="FFE3D9C6"/>
        <bgColor rgb="FF000000"/>
      </patternFill>
    </fill>
    <fill>
      <patternFill patternType="solid">
        <fgColor rgb="FFFF4D06"/>
        <bgColor rgb="FF000000"/>
      </patternFill>
    </fill>
    <fill>
      <patternFill patternType="solid">
        <fgColor rgb="FF792423"/>
        <bgColor rgb="FF000000"/>
      </patternFill>
    </fill>
    <fill>
      <patternFill patternType="solid">
        <fgColor rgb="FF76689A"/>
        <bgColor rgb="FF000000"/>
      </patternFill>
    </fill>
    <fill>
      <patternFill patternType="solid">
        <fgColor rgb="FFBC4077"/>
        <bgColor rgb="FF000000"/>
      </patternFill>
    </fill>
    <fill>
      <patternFill patternType="solid">
        <fgColor rgb="FF575D5E"/>
        <bgColor rgb="FF000000"/>
      </patternFill>
    </fill>
    <fill>
      <patternFill patternType="solid">
        <fgColor rgb="FF928E85"/>
        <bgColor rgb="FF000000"/>
      </patternFill>
    </fill>
    <fill>
      <patternFill patternType="solid">
        <fgColor rgb="FFC5C7C4"/>
        <bgColor rgb="FF000000"/>
      </patternFill>
    </fill>
    <fill>
      <patternFill patternType="solid">
        <fgColor rgb="FFC8C8C7"/>
        <bgColor rgb="FF000000"/>
      </patternFill>
    </fill>
    <fill>
      <patternFill patternType="solid">
        <fgColor rgb="FFE0C999"/>
        <bgColor rgb="FF000000"/>
      </patternFill>
    </fill>
    <fill>
      <patternFill patternType="solid">
        <fgColor rgb="FF00453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C49A"/>
        <bgColor indexed="64"/>
      </patternFill>
    </fill>
    <fill>
      <patternFill patternType="solid">
        <fgColor rgb="FFF67828"/>
        <bgColor indexed="64"/>
      </patternFill>
    </fill>
    <fill>
      <patternFill patternType="solid">
        <fgColor rgb="FFE25303"/>
        <bgColor rgb="FF000000"/>
      </patternFill>
    </fill>
    <fill>
      <patternFill patternType="solid">
        <fgColor rgb="FF972E25"/>
        <bgColor rgb="FF000000"/>
      </patternFill>
    </fill>
    <fill>
      <patternFill patternType="solid">
        <fgColor rgb="FF058B8C"/>
        <bgColor rgb="FF000000"/>
      </patternFill>
    </fill>
    <fill>
      <patternFill patternType="solid">
        <fgColor rgb="FF287233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434B4D"/>
        <bgColor rgb="FF000000"/>
      </patternFill>
    </fill>
    <fill>
      <patternFill patternType="solid">
        <fgColor rgb="FF4F5358"/>
        <bgColor rgb="FF000000"/>
      </patternFill>
    </fill>
    <fill>
      <patternFill patternType="solid">
        <fgColor rgb="FF383E42"/>
        <bgColor rgb="FF000000"/>
      </patternFill>
    </fill>
    <fill>
      <patternFill patternType="solid">
        <fgColor rgb="FFB0B0A9"/>
        <bgColor rgb="FF000000"/>
      </patternFill>
    </fill>
    <fill>
      <patternFill patternType="solid">
        <fgColor rgb="FF6B665E"/>
        <bgColor rgb="FF000000"/>
      </patternFill>
    </fill>
    <fill>
      <patternFill patternType="solid">
        <fgColor rgb="FF8E9291"/>
        <bgColor indexed="64"/>
      </patternFill>
    </fill>
    <fill>
      <patternFill patternType="solid">
        <fgColor rgb="FF4F5250"/>
        <bgColor indexed="64"/>
      </patternFill>
    </fill>
    <fill>
      <patternFill patternType="solid">
        <fgColor rgb="FFECECE7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EB9C"/>
      </patternFill>
    </fill>
    <fill>
      <patternFill patternType="solid">
        <fgColor rgb="FF70452A"/>
        <bgColor indexed="64"/>
      </patternFill>
    </fill>
    <fill>
      <patternFill patternType="solid">
        <fgColor rgb="FF7EBAB5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 diagonalUp="1"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45">
    <xf numFmtId="0" fontId="0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54" fillId="7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6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/>
    <xf numFmtId="44" fontId="5" fillId="0" borderId="9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11" fillId="0" borderId="0" xfId="0" applyFont="1" applyFill="1"/>
    <xf numFmtId="44" fontId="12" fillId="0" borderId="15" xfId="0" applyNumberFormat="1" applyFont="1" applyBorder="1" applyAlignment="1">
      <alignment vertical="center"/>
    </xf>
    <xf numFmtId="44" fontId="12" fillId="0" borderId="3" xfId="0" applyNumberFormat="1" applyFont="1" applyBorder="1" applyAlignment="1">
      <alignment vertical="center"/>
    </xf>
    <xf numFmtId="0" fontId="0" fillId="0" borderId="22" xfId="0" applyBorder="1"/>
    <xf numFmtId="43" fontId="0" fillId="0" borderId="5" xfId="87" applyFont="1" applyBorder="1" applyAlignment="1">
      <alignment horizontal="center"/>
    </xf>
    <xf numFmtId="43" fontId="11" fillId="0" borderId="5" xfId="87" applyFont="1" applyBorder="1" applyAlignment="1">
      <alignment horizontal="center"/>
    </xf>
    <xf numFmtId="43" fontId="17" fillId="11" borderId="5" xfId="88" applyNumberFormat="1" applyBorder="1" applyAlignment="1">
      <alignment horizontal="center"/>
    </xf>
    <xf numFmtId="43" fontId="18" fillId="12" borderId="5" xfId="89" applyNumberFormat="1" applyBorder="1" applyAlignment="1">
      <alignment horizontal="center"/>
    </xf>
    <xf numFmtId="43" fontId="0" fillId="0" borderId="0" xfId="0" applyNumberFormat="1"/>
    <xf numFmtId="0" fontId="11" fillId="0" borderId="0" xfId="0" applyFont="1" applyAlignment="1"/>
    <xf numFmtId="0" fontId="0" fillId="0" borderId="0" xfId="0" applyAlignment="1"/>
    <xf numFmtId="0" fontId="0" fillId="0" borderId="0" xfId="0" applyAlignment="1">
      <alignment vertical="top"/>
    </xf>
    <xf numFmtId="43" fontId="0" fillId="0" borderId="0" xfId="87" applyFont="1" applyBorder="1" applyAlignment="1">
      <alignment horizontal="center"/>
    </xf>
    <xf numFmtId="44" fontId="5" fillId="0" borderId="36" xfId="1" applyFont="1" applyFill="1" applyBorder="1" applyAlignment="1">
      <alignment vertical="center"/>
    </xf>
    <xf numFmtId="44" fontId="5" fillId="0" borderId="30" xfId="1" applyFont="1" applyBorder="1" applyAlignment="1">
      <alignment vertical="center"/>
    </xf>
    <xf numFmtId="44" fontId="5" fillId="0" borderId="37" xfId="1" applyFont="1" applyFill="1" applyBorder="1" applyAlignment="1">
      <alignment vertical="center"/>
    </xf>
    <xf numFmtId="44" fontId="5" fillId="0" borderId="31" xfId="1" applyFont="1" applyBorder="1" applyAlignment="1">
      <alignment vertical="center"/>
    </xf>
    <xf numFmtId="44" fontId="5" fillId="0" borderId="38" xfId="1" applyFont="1" applyBorder="1" applyAlignment="1">
      <alignment vertical="center"/>
    </xf>
    <xf numFmtId="44" fontId="5" fillId="0" borderId="32" xfId="1" applyFont="1" applyBorder="1" applyAlignment="1">
      <alignment vertical="center"/>
    </xf>
    <xf numFmtId="44" fontId="5" fillId="0" borderId="39" xfId="1" applyFont="1" applyBorder="1" applyAlignment="1">
      <alignment vertical="center"/>
    </xf>
    <xf numFmtId="44" fontId="5" fillId="0" borderId="40" xfId="1" applyFont="1" applyBorder="1" applyAlignment="1">
      <alignment vertical="center"/>
    </xf>
    <xf numFmtId="44" fontId="5" fillId="0" borderId="22" xfId="1" applyFont="1" applyBorder="1" applyAlignment="1">
      <alignment vertical="center"/>
    </xf>
    <xf numFmtId="43" fontId="17" fillId="11" borderId="0" xfId="88" applyNumberFormat="1" applyBorder="1" applyAlignment="1">
      <alignment horizontal="center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0" fontId="5" fillId="2" borderId="5" xfId="0" applyFont="1" applyFill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vertical="center"/>
      <protection hidden="1"/>
    </xf>
    <xf numFmtId="44" fontId="12" fillId="0" borderId="5" xfId="0" applyNumberFormat="1" applyFont="1" applyBorder="1" applyAlignment="1" applyProtection="1">
      <alignment vertical="center"/>
      <protection hidden="1"/>
    </xf>
    <xf numFmtId="44" fontId="5" fillId="0" borderId="5" xfId="1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64" fontId="5" fillId="0" borderId="5" xfId="1" applyNumberFormat="1" applyFont="1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9" fillId="0" borderId="12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left"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43" fontId="11" fillId="0" borderId="0" xfId="87" applyFont="1" applyBorder="1" applyAlignment="1">
      <alignment horizontal="center" textRotation="90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locked="0" hidden="1"/>
    </xf>
    <xf numFmtId="0" fontId="5" fillId="0" borderId="42" xfId="0" applyFont="1" applyFill="1" applyBorder="1" applyAlignment="1" applyProtection="1">
      <alignment horizontal="center" vertical="center" wrapText="1"/>
      <protection locked="0" hidden="1"/>
    </xf>
    <xf numFmtId="0" fontId="12" fillId="0" borderId="3" xfId="0" applyNumberFormat="1" applyFont="1" applyBorder="1" applyAlignment="1" applyProtection="1">
      <alignment vertical="center"/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5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44" fontId="12" fillId="0" borderId="3" xfId="0" applyNumberFormat="1" applyFont="1" applyBorder="1" applyAlignment="1" applyProtection="1">
      <alignment vertical="center"/>
      <protection hidden="1"/>
    </xf>
    <xf numFmtId="44" fontId="0" fillId="0" borderId="0" xfId="0" applyNumberFormat="1"/>
    <xf numFmtId="43" fontId="11" fillId="0" borderId="0" xfId="87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7" xfId="0" applyNumberFormat="1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1" fillId="0" borderId="0" xfId="0" applyFont="1" applyBorder="1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25" fillId="0" borderId="0" xfId="89" applyFont="1" applyFill="1" applyBorder="1" applyProtection="1">
      <protection hidden="1"/>
    </xf>
    <xf numFmtId="0" fontId="24" fillId="0" borderId="0" xfId="161" applyFont="1" applyFill="1" applyBorder="1" applyAlignment="1" applyProtection="1">
      <alignment horizontal="left" wrapText="1"/>
      <protection hidden="1"/>
    </xf>
    <xf numFmtId="0" fontId="21" fillId="0" borderId="0" xfId="0" applyFont="1" applyFill="1" applyProtection="1"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15" fillId="0" borderId="0" xfId="0" applyFo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16" fillId="0" borderId="0" xfId="86" applyFont="1" applyProtection="1">
      <protection hidden="1"/>
    </xf>
    <xf numFmtId="0" fontId="21" fillId="0" borderId="0" xfId="0" applyFont="1" applyFill="1" applyAlignment="1" applyProtection="1">
      <protection hidden="1"/>
    </xf>
    <xf numFmtId="0" fontId="23" fillId="0" borderId="0" xfId="88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NumberFormat="1" applyAlignment="1" applyProtection="1">
      <alignment vertical="top" wrapText="1"/>
      <protection hidden="1"/>
    </xf>
    <xf numFmtId="0" fontId="5" fillId="0" borderId="29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44" xfId="0" applyFont="1" applyBorder="1" applyProtection="1">
      <protection hidden="1"/>
    </xf>
    <xf numFmtId="0" fontId="5" fillId="0" borderId="0" xfId="0" applyFont="1" applyProtection="1">
      <protection hidden="1"/>
    </xf>
    <xf numFmtId="0" fontId="2" fillId="0" borderId="50" xfId="0" applyFont="1" applyBorder="1" applyProtection="1"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44" fontId="5" fillId="0" borderId="0" xfId="1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44" fontId="5" fillId="0" borderId="31" xfId="1" applyFont="1" applyFill="1" applyBorder="1" applyAlignment="1" applyProtection="1">
      <alignment vertical="center"/>
      <protection hidden="1"/>
    </xf>
    <xf numFmtId="44" fontId="5" fillId="0" borderId="12" xfId="1" applyFont="1" applyFill="1" applyBorder="1" applyAlignment="1" applyProtection="1">
      <alignment vertical="center"/>
      <protection hidden="1"/>
    </xf>
    <xf numFmtId="44" fontId="5" fillId="0" borderId="58" xfId="1" applyFont="1" applyFill="1" applyBorder="1" applyAlignment="1" applyProtection="1">
      <alignment vertical="center"/>
      <protection hidden="1"/>
    </xf>
    <xf numFmtId="44" fontId="5" fillId="0" borderId="17" xfId="1" applyFont="1" applyFill="1" applyBorder="1" applyAlignment="1" applyProtection="1">
      <alignment vertical="center"/>
      <protection hidden="1"/>
    </xf>
    <xf numFmtId="0" fontId="0" fillId="0" borderId="0" xfId="0" applyFont="1" applyBorder="1" applyProtection="1">
      <protection hidden="1"/>
    </xf>
    <xf numFmtId="0" fontId="0" fillId="0" borderId="23" xfId="0" applyFont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47" xfId="0" applyFont="1" applyBorder="1" applyProtection="1">
      <protection hidden="1"/>
    </xf>
    <xf numFmtId="0" fontId="0" fillId="0" borderId="48" xfId="0" applyFont="1" applyBorder="1" applyProtection="1">
      <protection hidden="1"/>
    </xf>
    <xf numFmtId="0" fontId="27" fillId="0" borderId="44" xfId="88" applyFont="1" applyFill="1" applyBorder="1" applyProtection="1">
      <protection hidden="1"/>
    </xf>
    <xf numFmtId="0" fontId="20" fillId="0" borderId="47" xfId="161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28" fillId="0" borderId="0" xfId="0" applyFont="1" applyProtection="1">
      <protection hidden="1"/>
    </xf>
    <xf numFmtId="0" fontId="2" fillId="0" borderId="27" xfId="0" applyFont="1" applyBorder="1" applyProtection="1">
      <protection hidden="1"/>
    </xf>
    <xf numFmtId="0" fontId="2" fillId="0" borderId="28" xfId="0" applyFont="1" applyBorder="1" applyProtection="1">
      <protection hidden="1"/>
    </xf>
    <xf numFmtId="0" fontId="2" fillId="0" borderId="15" xfId="0" applyFont="1" applyBorder="1" applyProtection="1">
      <protection hidden="1"/>
    </xf>
    <xf numFmtId="44" fontId="2" fillId="0" borderId="34" xfId="0" applyNumberFormat="1" applyFont="1" applyBorder="1" applyProtection="1">
      <protection hidden="1"/>
    </xf>
    <xf numFmtId="0" fontId="2" fillId="0" borderId="20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Border="1" applyProtection="1">
      <protection hidden="1"/>
    </xf>
    <xf numFmtId="44" fontId="2" fillId="0" borderId="7" xfId="0" applyNumberFormat="1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51" xfId="0" applyNumberFormat="1" applyFont="1" applyBorder="1" applyProtection="1">
      <protection hidden="1"/>
    </xf>
    <xf numFmtId="0" fontId="2" fillId="0" borderId="54" xfId="0" applyFont="1" applyBorder="1" applyProtection="1">
      <protection hidden="1"/>
    </xf>
    <xf numFmtId="0" fontId="2" fillId="0" borderId="45" xfId="0" applyFont="1" applyBorder="1" applyProtection="1">
      <protection hidden="1"/>
    </xf>
    <xf numFmtId="0" fontId="2" fillId="0" borderId="55" xfId="0" applyFont="1" applyBorder="1" applyProtection="1">
      <protection hidden="1"/>
    </xf>
    <xf numFmtId="44" fontId="4" fillId="0" borderId="55" xfId="0" applyNumberFormat="1" applyFont="1" applyBorder="1" applyProtection="1">
      <protection hidden="1"/>
    </xf>
    <xf numFmtId="0" fontId="4" fillId="0" borderId="45" xfId="0" applyFont="1" applyBorder="1" applyProtection="1">
      <protection hidden="1"/>
    </xf>
    <xf numFmtId="0" fontId="2" fillId="0" borderId="46" xfId="0" applyFont="1" applyBorder="1" applyProtection="1">
      <protection hidden="1"/>
    </xf>
    <xf numFmtId="44" fontId="2" fillId="0" borderId="55" xfId="0" applyNumberFormat="1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2" fillId="0" borderId="47" xfId="0" applyFont="1" applyBorder="1" applyProtection="1">
      <protection hidden="1"/>
    </xf>
    <xf numFmtId="0" fontId="2" fillId="0" borderId="53" xfId="0" applyFont="1" applyBorder="1" applyProtection="1">
      <protection hidden="1"/>
    </xf>
    <xf numFmtId="44" fontId="4" fillId="0" borderId="53" xfId="0" applyNumberFormat="1" applyFont="1" applyBorder="1" applyProtection="1">
      <protection hidden="1"/>
    </xf>
    <xf numFmtId="0" fontId="4" fillId="0" borderId="47" xfId="0" applyFont="1" applyBorder="1" applyProtection="1">
      <protection hidden="1"/>
    </xf>
    <xf numFmtId="0" fontId="2" fillId="0" borderId="48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Border="1" applyAlignment="1" applyProtection="1">
      <alignment horizont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5" fillId="15" borderId="5" xfId="0" applyFont="1" applyFill="1" applyBorder="1" applyAlignment="1" applyProtection="1">
      <alignment horizontal="center" vertical="center"/>
      <protection locked="0" hidden="1"/>
    </xf>
    <xf numFmtId="0" fontId="5" fillId="20" borderId="5" xfId="0" applyFont="1" applyFill="1" applyBorder="1" applyAlignment="1" applyProtection="1">
      <alignment horizontal="center" vertical="center"/>
      <protection locked="0" hidden="1"/>
    </xf>
    <xf numFmtId="0" fontId="30" fillId="13" borderId="5" xfId="0" applyFont="1" applyFill="1" applyBorder="1" applyAlignment="1" applyProtection="1">
      <alignment horizontal="center" vertical="center"/>
      <protection locked="0" hidden="1"/>
    </xf>
    <xf numFmtId="0" fontId="5" fillId="14" borderId="5" xfId="0" applyFont="1" applyFill="1" applyBorder="1" applyAlignment="1" applyProtection="1">
      <alignment horizontal="center" vertical="center"/>
      <protection locked="0" hidden="1"/>
    </xf>
    <xf numFmtId="0" fontId="5" fillId="21" borderId="5" xfId="0" applyFont="1" applyFill="1" applyBorder="1" applyAlignment="1" applyProtection="1">
      <alignment horizontal="center" vertical="center"/>
      <protection locked="0" hidden="1"/>
    </xf>
    <xf numFmtId="164" fontId="4" fillId="0" borderId="11" xfId="1" applyNumberFormat="1" applyFont="1" applyBorder="1" applyAlignment="1" applyProtection="1">
      <alignment horizontal="center" textRotation="90" wrapText="1"/>
      <protection hidden="1"/>
    </xf>
    <xf numFmtId="0" fontId="1" fillId="15" borderId="1" xfId="0" applyFont="1" applyFill="1" applyBorder="1" applyAlignment="1" applyProtection="1">
      <alignment horizontal="center" textRotation="90" wrapText="1"/>
    </xf>
    <xf numFmtId="0" fontId="1" fillId="20" borderId="1" xfId="0" applyFont="1" applyFill="1" applyBorder="1" applyAlignment="1" applyProtection="1">
      <alignment horizontal="center" textRotation="90" wrapText="1"/>
      <protection hidden="1"/>
    </xf>
    <xf numFmtId="0" fontId="29" fillId="13" borderId="1" xfId="0" applyFont="1" applyFill="1" applyBorder="1" applyAlignment="1" applyProtection="1">
      <alignment horizontal="center" textRotation="90" wrapText="1"/>
      <protection hidden="1"/>
    </xf>
    <xf numFmtId="0" fontId="1" fillId="14" borderId="1" xfId="0" applyFont="1" applyFill="1" applyBorder="1" applyAlignment="1" applyProtection="1">
      <alignment horizontal="center" textRotation="90" wrapText="1"/>
      <protection hidden="1"/>
    </xf>
    <xf numFmtId="0" fontId="1" fillId="2" borderId="1" xfId="0" applyFont="1" applyFill="1" applyBorder="1" applyAlignment="1" applyProtection="1">
      <alignment horizontal="center" textRotation="90" wrapText="1"/>
      <protection hidden="1"/>
    </xf>
    <xf numFmtId="0" fontId="1" fillId="21" borderId="1" xfId="0" applyFont="1" applyFill="1" applyBorder="1" applyAlignment="1" applyProtection="1">
      <alignment horizontal="center" textRotation="90" wrapText="1"/>
      <protection hidden="1"/>
    </xf>
    <xf numFmtId="44" fontId="9" fillId="0" borderId="6" xfId="1" applyFont="1" applyFill="1" applyBorder="1" applyAlignment="1" applyProtection="1">
      <alignment vertical="center"/>
      <protection hidden="1"/>
    </xf>
    <xf numFmtId="44" fontId="5" fillId="0" borderId="6" xfId="1" applyFont="1" applyFill="1" applyBorder="1" applyAlignment="1" applyProtection="1">
      <alignment vertical="center"/>
      <protection hidden="1"/>
    </xf>
    <xf numFmtId="44" fontId="9" fillId="0" borderId="8" xfId="1" applyFont="1" applyFill="1" applyBorder="1" applyAlignment="1" applyProtection="1">
      <alignment vertical="center"/>
      <protection hidden="1"/>
    </xf>
    <xf numFmtId="44" fontId="5" fillId="0" borderId="30" xfId="1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10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0" fontId="0" fillId="0" borderId="0" xfId="0" applyBorder="1"/>
    <xf numFmtId="0" fontId="31" fillId="41" borderId="59" xfId="161" applyFont="1" applyFill="1" applyBorder="1" applyAlignment="1" applyProtection="1">
      <alignment horizontal="center" vertical="center" wrapText="1"/>
      <protection locked="0"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10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49" fontId="12" fillId="0" borderId="2" xfId="0" applyNumberFormat="1" applyFont="1" applyBorder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0" fontId="29" fillId="16" borderId="1" xfId="0" applyFont="1" applyFill="1" applyBorder="1" applyAlignment="1" applyProtection="1">
      <alignment horizontal="center" textRotation="90" wrapText="1"/>
      <protection hidden="1"/>
    </xf>
    <xf numFmtId="0" fontId="29" fillId="17" borderId="1" xfId="0" applyFont="1" applyFill="1" applyBorder="1" applyAlignment="1" applyProtection="1">
      <alignment horizontal="center" textRotation="90" wrapText="1"/>
      <protection hidden="1"/>
    </xf>
    <xf numFmtId="0" fontId="29" fillId="26" borderId="1" xfId="0" applyFont="1" applyFill="1" applyBorder="1" applyAlignment="1" applyProtection="1">
      <alignment horizontal="center" textRotation="90" wrapText="1"/>
      <protection hidden="1"/>
    </xf>
    <xf numFmtId="0" fontId="29" fillId="18" borderId="1" xfId="0" applyFont="1" applyFill="1" applyBorder="1" applyAlignment="1" applyProtection="1">
      <alignment horizontal="center" textRotation="90" wrapText="1"/>
      <protection hidden="1"/>
    </xf>
    <xf numFmtId="0" fontId="29" fillId="19" borderId="1" xfId="0" applyFont="1" applyFill="1" applyBorder="1" applyAlignment="1" applyProtection="1">
      <alignment horizontal="center" textRotation="90" wrapText="1"/>
      <protection hidden="1"/>
    </xf>
    <xf numFmtId="0" fontId="34" fillId="0" borderId="27" xfId="0" applyFont="1" applyBorder="1" applyAlignment="1" applyProtection="1">
      <alignment vertical="center"/>
      <protection hidden="1"/>
    </xf>
    <xf numFmtId="0" fontId="30" fillId="16" borderId="5" xfId="0" applyFont="1" applyFill="1" applyBorder="1" applyAlignment="1" applyProtection="1">
      <alignment horizontal="center" vertical="center"/>
      <protection locked="0" hidden="1"/>
    </xf>
    <xf numFmtId="0" fontId="30" fillId="17" borderId="5" xfId="0" applyFont="1" applyFill="1" applyBorder="1" applyAlignment="1" applyProtection="1">
      <alignment horizontal="center" vertical="center"/>
      <protection locked="0" hidden="1"/>
    </xf>
    <xf numFmtId="0" fontId="30" fillId="26" borderId="5" xfId="0" applyFont="1" applyFill="1" applyBorder="1" applyAlignment="1" applyProtection="1">
      <alignment horizontal="center" vertical="center"/>
      <protection locked="0" hidden="1"/>
    </xf>
    <xf numFmtId="0" fontId="30" fillId="18" borderId="5" xfId="0" applyFont="1" applyFill="1" applyBorder="1" applyAlignment="1" applyProtection="1">
      <alignment horizontal="center" vertical="center"/>
      <protection locked="0" hidden="1"/>
    </xf>
    <xf numFmtId="0" fontId="30" fillId="19" borderId="5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0" fontId="1" fillId="42" borderId="11" xfId="0" applyFont="1" applyFill="1" applyBorder="1" applyAlignment="1" applyProtection="1">
      <alignment horizontal="center" textRotation="90" wrapText="1"/>
      <protection hidden="1"/>
    </xf>
    <xf numFmtId="0" fontId="1" fillId="43" borderId="11" xfId="0" applyFont="1" applyFill="1" applyBorder="1" applyAlignment="1" applyProtection="1">
      <alignment horizontal="center" textRotation="90" wrapText="1"/>
      <protection hidden="1"/>
    </xf>
    <xf numFmtId="0" fontId="5" fillId="42" borderId="3" xfId="0" applyFont="1" applyFill="1" applyBorder="1" applyAlignment="1" applyProtection="1">
      <alignment horizontal="center" vertical="center"/>
      <protection locked="0" hidden="1"/>
    </xf>
    <xf numFmtId="0" fontId="5" fillId="43" borderId="3" xfId="0" applyFont="1" applyFill="1" applyBorder="1" applyAlignment="1" applyProtection="1">
      <alignment horizontal="center" vertical="center"/>
      <protection locked="0" hidden="1"/>
    </xf>
    <xf numFmtId="0" fontId="37" fillId="0" borderId="0" xfId="0" applyFont="1"/>
    <xf numFmtId="43" fontId="35" fillId="12" borderId="5" xfId="89" applyNumberFormat="1" applyFont="1" applyBorder="1" applyAlignment="1">
      <alignment horizontal="center"/>
    </xf>
    <xf numFmtId="44" fontId="36" fillId="0" borderId="3" xfId="0" applyNumberFormat="1" applyFont="1" applyBorder="1" applyAlignment="1">
      <alignment vertical="center"/>
    </xf>
    <xf numFmtId="44" fontId="36" fillId="0" borderId="9" xfId="1" applyFont="1" applyFill="1" applyBorder="1" applyAlignment="1">
      <alignment vertical="center"/>
    </xf>
    <xf numFmtId="43" fontId="35" fillId="11" borderId="5" xfId="88" applyNumberFormat="1" applyFont="1" applyBorder="1" applyAlignment="1">
      <alignment horizontal="center"/>
    </xf>
    <xf numFmtId="44" fontId="10" fillId="0" borderId="5" xfId="1" applyFont="1" applyFill="1" applyBorder="1" applyAlignment="1" applyProtection="1">
      <alignment vertical="center"/>
      <protection hidden="1"/>
    </xf>
    <xf numFmtId="0" fontId="38" fillId="2" borderId="6" xfId="0" applyFont="1" applyFill="1" applyBorder="1" applyAlignment="1" applyProtection="1">
      <alignment horizontal="left"/>
      <protection locked="0" hidden="1"/>
    </xf>
    <xf numFmtId="0" fontId="38" fillId="2" borderId="10" xfId="0" applyFont="1" applyFill="1" applyBorder="1" applyAlignment="1" applyProtection="1">
      <alignment horizontal="left"/>
      <protection locked="0" hidden="1"/>
    </xf>
    <xf numFmtId="0" fontId="38" fillId="2" borderId="12" xfId="0" applyFont="1" applyFill="1" applyBorder="1" applyAlignment="1" applyProtection="1">
      <alignment horizontal="left"/>
      <protection locked="0" hidden="1"/>
    </xf>
    <xf numFmtId="0" fontId="10" fillId="0" borderId="42" xfId="0" applyFont="1" applyFill="1" applyBorder="1" applyAlignment="1" applyProtection="1">
      <alignment horizontal="center" vertical="center" wrapText="1"/>
      <protection locked="0" hidden="1"/>
    </xf>
    <xf numFmtId="0" fontId="38" fillId="0" borderId="0" xfId="0" applyFont="1"/>
    <xf numFmtId="43" fontId="39" fillId="12" borderId="5" xfId="89" applyNumberFormat="1" applyFont="1" applyBorder="1" applyAlignment="1">
      <alignment horizontal="center"/>
    </xf>
    <xf numFmtId="44" fontId="10" fillId="0" borderId="3" xfId="0" applyNumberFormat="1" applyFont="1" applyBorder="1" applyAlignment="1">
      <alignment vertical="center"/>
    </xf>
    <xf numFmtId="44" fontId="10" fillId="0" borderId="39" xfId="1" applyFont="1" applyBorder="1" applyAlignment="1">
      <alignment vertical="center"/>
    </xf>
    <xf numFmtId="44" fontId="10" fillId="0" borderId="9" xfId="1" applyFont="1" applyFill="1" applyBorder="1" applyAlignment="1">
      <alignment vertical="center"/>
    </xf>
    <xf numFmtId="0" fontId="10" fillId="0" borderId="41" xfId="0" applyFont="1" applyFill="1" applyBorder="1" applyAlignment="1" applyProtection="1">
      <alignment horizontal="center" vertical="center" wrapText="1"/>
      <protection locked="0" hidden="1"/>
    </xf>
    <xf numFmtId="43" fontId="39" fillId="11" borderId="5" xfId="88" applyNumberFormat="1" applyFont="1" applyBorder="1" applyAlignment="1">
      <alignment horizontal="center"/>
    </xf>
    <xf numFmtId="0" fontId="12" fillId="44" borderId="3" xfId="0" applyFont="1" applyFill="1" applyBorder="1" applyAlignment="1" applyProtection="1">
      <alignment horizontal="center" vertical="center"/>
      <protection locked="0" hidden="1"/>
    </xf>
    <xf numFmtId="0" fontId="12" fillId="44" borderId="5" xfId="0" applyFont="1" applyFill="1" applyBorder="1" applyAlignment="1" applyProtection="1">
      <alignment horizontal="center" vertical="center"/>
      <protection locked="0" hidden="1"/>
    </xf>
    <xf numFmtId="165" fontId="2" fillId="0" borderId="51" xfId="0" applyNumberFormat="1" applyFont="1" applyBorder="1" applyProtection="1">
      <protection hidden="1"/>
    </xf>
    <xf numFmtId="165" fontId="2" fillId="0" borderId="5" xfId="0" applyNumberFormat="1" applyFont="1" applyBorder="1" applyProtection="1">
      <protection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10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43" fontId="18" fillId="12" borderId="0" xfId="89" applyNumberFormat="1" applyBorder="1" applyAlignment="1">
      <alignment horizontal="center"/>
    </xf>
    <xf numFmtId="44" fontId="12" fillId="0" borderId="0" xfId="0" applyNumberFormat="1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44" fontId="9" fillId="0" borderId="23" xfId="1" applyFont="1" applyFill="1" applyBorder="1" applyAlignment="1">
      <alignment horizontal="center" vertical="center" textRotation="90" wrapText="1"/>
    </xf>
    <xf numFmtId="44" fontId="9" fillId="0" borderId="0" xfId="1" applyFont="1" applyFill="1" applyBorder="1" applyAlignment="1">
      <alignment horizontal="center" vertical="center" textRotation="90" wrapText="1"/>
    </xf>
    <xf numFmtId="44" fontId="5" fillId="0" borderId="60" xfId="1" applyFont="1" applyFill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10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44" fontId="5" fillId="0" borderId="6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44" fontId="5" fillId="0" borderId="62" xfId="1" applyFont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9" fillId="0" borderId="16" xfId="0" applyFont="1" applyFill="1" applyBorder="1" applyAlignment="1" applyProtection="1">
      <alignment horizontal="left" vertical="center"/>
      <protection hidden="1"/>
    </xf>
    <xf numFmtId="0" fontId="9" fillId="0" borderId="17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wrapText="1"/>
      <protection hidden="1"/>
    </xf>
    <xf numFmtId="0" fontId="12" fillId="0" borderId="29" xfId="0" applyFont="1" applyBorder="1" applyAlignment="1" applyProtection="1">
      <alignment vertical="center" wrapText="1"/>
      <protection hidden="1"/>
    </xf>
    <xf numFmtId="0" fontId="12" fillId="44" borderId="15" xfId="0" applyFont="1" applyFill="1" applyBorder="1" applyAlignment="1" applyProtection="1">
      <alignment horizontal="center" vertical="center"/>
      <protection locked="0" hidden="1"/>
    </xf>
    <xf numFmtId="41" fontId="12" fillId="0" borderId="15" xfId="0" applyNumberFormat="1" applyFont="1" applyFill="1" applyBorder="1" applyAlignment="1" applyProtection="1">
      <alignment horizontal="center" vertical="center"/>
      <protection hidden="1"/>
    </xf>
    <xf numFmtId="44" fontId="12" fillId="0" borderId="15" xfId="1" applyFont="1" applyFill="1" applyBorder="1" applyAlignment="1" applyProtection="1">
      <alignment horizontal="center" vertical="center"/>
      <protection hidden="1"/>
    </xf>
    <xf numFmtId="44" fontId="5" fillId="0" borderId="15" xfId="1" applyFont="1" applyFill="1" applyBorder="1" applyAlignment="1" applyProtection="1">
      <alignment horizontal="center" vertical="center" wrapText="1"/>
      <protection hidden="1"/>
    </xf>
    <xf numFmtId="41" fontId="0" fillId="0" borderId="5" xfId="87" applyNumberFormat="1" applyFont="1" applyBorder="1" applyProtection="1">
      <protection hidden="1"/>
    </xf>
    <xf numFmtId="44" fontId="0" fillId="0" borderId="0" xfId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12" fillId="0" borderId="2" xfId="0" applyFont="1" applyBorder="1" applyAlignment="1" applyProtection="1">
      <alignment vertical="center" wrapText="1"/>
      <protection hidden="1"/>
    </xf>
    <xf numFmtId="41" fontId="12" fillId="0" borderId="5" xfId="0" applyNumberFormat="1" applyFont="1" applyFill="1" applyBorder="1" applyAlignment="1" applyProtection="1">
      <alignment horizontal="center" vertical="center"/>
      <protection hidden="1"/>
    </xf>
    <xf numFmtId="44" fontId="12" fillId="0" borderId="5" xfId="1" applyFont="1" applyFill="1" applyBorder="1" applyAlignment="1" applyProtection="1">
      <alignment horizontal="center" vertical="center"/>
      <protection hidden="1"/>
    </xf>
    <xf numFmtId="44" fontId="5" fillId="0" borderId="5" xfId="1" applyFont="1" applyFill="1" applyBorder="1" applyAlignment="1" applyProtection="1">
      <alignment horizontal="center" vertical="center" wrapText="1"/>
      <protection hidden="1"/>
    </xf>
    <xf numFmtId="44" fontId="0" fillId="0" borderId="0" xfId="1" applyFont="1" applyProtection="1">
      <protection hidden="1"/>
    </xf>
    <xf numFmtId="0" fontId="28" fillId="2" borderId="6" xfId="0" applyFont="1" applyFill="1" applyBorder="1" applyAlignment="1" applyProtection="1">
      <alignment horizontal="left"/>
      <protection locked="0" hidden="1"/>
    </xf>
    <xf numFmtId="0" fontId="28" fillId="2" borderId="10" xfId="0" applyFont="1" applyFill="1" applyBorder="1" applyAlignment="1" applyProtection="1">
      <alignment horizontal="left"/>
      <protection locked="0" hidden="1"/>
    </xf>
    <xf numFmtId="0" fontId="28" fillId="2" borderId="12" xfId="0" applyFont="1" applyFill="1" applyBorder="1" applyAlignment="1" applyProtection="1">
      <alignment horizontal="left"/>
      <protection locked="0" hidden="1"/>
    </xf>
    <xf numFmtId="0" fontId="45" fillId="2" borderId="6" xfId="0" applyFont="1" applyFill="1" applyBorder="1" applyAlignment="1" applyProtection="1">
      <alignment horizontal="left"/>
      <protection locked="0" hidden="1"/>
    </xf>
    <xf numFmtId="0" fontId="45" fillId="2" borderId="10" xfId="0" applyFont="1" applyFill="1" applyBorder="1" applyAlignment="1" applyProtection="1">
      <alignment horizontal="left"/>
      <protection locked="0" hidden="1"/>
    </xf>
    <xf numFmtId="0" fontId="45" fillId="2" borderId="12" xfId="0" applyFont="1" applyFill="1" applyBorder="1" applyAlignment="1" applyProtection="1">
      <alignment horizontal="left"/>
      <protection locked="0" hidden="1"/>
    </xf>
    <xf numFmtId="0" fontId="12" fillId="0" borderId="64" xfId="0" applyFont="1" applyBorder="1" applyAlignment="1" applyProtection="1">
      <alignment vertical="center" wrapText="1"/>
      <protection hidden="1"/>
    </xf>
    <xf numFmtId="0" fontId="12" fillId="44" borderId="25" xfId="0" applyFont="1" applyFill="1" applyBorder="1" applyAlignment="1" applyProtection="1">
      <alignment horizontal="center" vertical="center"/>
      <protection locked="0" hidden="1"/>
    </xf>
    <xf numFmtId="41" fontId="12" fillId="0" borderId="25" xfId="0" applyNumberFormat="1" applyFont="1" applyFill="1" applyBorder="1" applyAlignment="1" applyProtection="1">
      <alignment horizontal="center" vertical="center"/>
      <protection hidden="1"/>
    </xf>
    <xf numFmtId="44" fontId="12" fillId="0" borderId="25" xfId="1" applyFont="1" applyFill="1" applyBorder="1" applyAlignment="1" applyProtection="1">
      <alignment horizontal="center" vertical="center"/>
      <protection hidden="1"/>
    </xf>
    <xf numFmtId="44" fontId="5" fillId="0" borderId="25" xfId="1" applyFont="1" applyFill="1" applyBorder="1" applyAlignment="1" applyProtection="1">
      <alignment horizontal="center" vertical="center" wrapText="1"/>
      <protection hidden="1"/>
    </xf>
    <xf numFmtId="41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44" fontId="12" fillId="0" borderId="3" xfId="0" applyNumberFormat="1" applyFont="1" applyFill="1" applyBorder="1" applyAlignment="1" applyProtection="1">
      <alignment vertical="center"/>
      <protection hidden="1"/>
    </xf>
    <xf numFmtId="44" fontId="12" fillId="0" borderId="42" xfId="0" applyNumberFormat="1" applyFont="1" applyBorder="1" applyAlignment="1" applyProtection="1">
      <alignment vertical="center"/>
      <protection hidden="1"/>
    </xf>
    <xf numFmtId="44" fontId="12" fillId="0" borderId="41" xfId="0" applyNumberFormat="1" applyFont="1" applyBorder="1" applyAlignment="1" applyProtection="1">
      <alignment vertical="center"/>
      <protection hidden="1"/>
    </xf>
    <xf numFmtId="0" fontId="12" fillId="0" borderId="4" xfId="0" applyFont="1" applyBorder="1" applyAlignment="1" applyProtection="1">
      <alignment vertical="center" wrapText="1"/>
      <protection hidden="1"/>
    </xf>
    <xf numFmtId="41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vertical="center" wrapText="1"/>
      <protection hidden="1"/>
    </xf>
    <xf numFmtId="41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44" fontId="12" fillId="0" borderId="66" xfId="0" applyNumberFormat="1" applyFont="1" applyBorder="1" applyAlignment="1" applyProtection="1">
      <alignment vertical="center"/>
      <protection hidden="1"/>
    </xf>
    <xf numFmtId="0" fontId="5" fillId="0" borderId="56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164" fontId="9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left" vertical="center"/>
      <protection hidden="1"/>
    </xf>
    <xf numFmtId="0" fontId="9" fillId="0" borderId="21" xfId="0" applyFont="1" applyFill="1" applyBorder="1" applyAlignment="1" applyProtection="1">
      <alignment horizontal="left" vertical="center"/>
      <protection hidden="1"/>
    </xf>
    <xf numFmtId="164" fontId="9" fillId="0" borderId="9" xfId="1" applyNumberFormat="1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lef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/>
    </xf>
    <xf numFmtId="164" fontId="5" fillId="0" borderId="6" xfId="1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64" fontId="9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67" xfId="0" applyFont="1" applyFill="1" applyBorder="1" applyProtection="1">
      <protection hidden="1"/>
    </xf>
    <xf numFmtId="0" fontId="1" fillId="0" borderId="5" xfId="0" applyFont="1" applyBorder="1" applyProtection="1">
      <protection hidden="1"/>
    </xf>
    <xf numFmtId="165" fontId="1" fillId="0" borderId="60" xfId="0" applyNumberFormat="1" applyFont="1" applyBorder="1" applyProtection="1">
      <protection hidden="1"/>
    </xf>
    <xf numFmtId="44" fontId="1" fillId="0" borderId="68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23" xfId="0" applyFont="1" applyBorder="1" applyProtection="1">
      <protection hidden="1"/>
    </xf>
    <xf numFmtId="44" fontId="2" fillId="0" borderId="51" xfId="1" applyFont="1" applyBorder="1" applyProtection="1">
      <protection hidden="1"/>
    </xf>
    <xf numFmtId="9" fontId="0" fillId="0" borderId="0" xfId="305" applyFont="1" applyProtection="1">
      <protection hidden="1"/>
    </xf>
    <xf numFmtId="0" fontId="37" fillId="0" borderId="0" xfId="0" applyFont="1" applyAlignment="1" applyProtection="1">
      <alignment horizontal="right"/>
      <protection hidden="1"/>
    </xf>
    <xf numFmtId="44" fontId="5" fillId="0" borderId="69" xfId="1" applyFont="1" applyFill="1" applyBorder="1" applyAlignment="1" applyProtection="1">
      <alignment horizontal="center" vertical="center" wrapText="1"/>
      <protection hidden="1"/>
    </xf>
    <xf numFmtId="44" fontId="5" fillId="0" borderId="3" xfId="1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Border="1" applyAlignment="1" applyProtection="1">
      <alignment vertical="center" wrapText="1"/>
      <protection hidden="1"/>
    </xf>
    <xf numFmtId="0" fontId="12" fillId="44" borderId="60" xfId="0" applyFont="1" applyFill="1" applyBorder="1" applyAlignment="1" applyProtection="1">
      <alignment horizontal="center" vertical="center"/>
      <protection locked="0" hidden="1"/>
    </xf>
    <xf numFmtId="41" fontId="5" fillId="0" borderId="60" xfId="0" applyNumberFormat="1" applyFont="1" applyFill="1" applyBorder="1" applyAlignment="1" applyProtection="1">
      <alignment horizontal="center" vertical="center" wrapText="1"/>
      <protection hidden="1"/>
    </xf>
    <xf numFmtId="44" fontId="12" fillId="0" borderId="60" xfId="0" applyNumberFormat="1" applyFont="1" applyFill="1" applyBorder="1" applyAlignment="1" applyProtection="1">
      <alignment vertical="center"/>
      <protection hidden="1"/>
    </xf>
    <xf numFmtId="0" fontId="5" fillId="0" borderId="70" xfId="0" applyFont="1" applyFill="1" applyBorder="1" applyAlignment="1" applyProtection="1">
      <alignment horizontal="center" vertical="center" wrapText="1"/>
      <protection hidden="1"/>
    </xf>
    <xf numFmtId="44" fontId="12" fillId="0" borderId="70" xfId="0" applyNumberFormat="1" applyFont="1" applyBorder="1" applyAlignment="1" applyProtection="1">
      <alignment vertical="center"/>
      <protection hidden="1"/>
    </xf>
    <xf numFmtId="44" fontId="5" fillId="0" borderId="60" xfId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right"/>
      <protection hidden="1"/>
    </xf>
    <xf numFmtId="0" fontId="11" fillId="0" borderId="0" xfId="0" applyFont="1" applyFill="1" applyBorder="1"/>
    <xf numFmtId="0" fontId="0" fillId="0" borderId="0" xfId="0" applyFill="1" applyBorder="1"/>
    <xf numFmtId="0" fontId="41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44" fontId="9" fillId="0" borderId="8" xfId="1" applyFont="1" applyFill="1" applyBorder="1" applyAlignment="1" applyProtection="1">
      <alignment horizontal="right" vertical="center"/>
      <protection hidden="1"/>
    </xf>
    <xf numFmtId="0" fontId="1" fillId="15" borderId="11" xfId="0" applyFont="1" applyFill="1" applyBorder="1" applyAlignment="1" applyProtection="1">
      <alignment horizontal="center" textRotation="90" wrapText="1"/>
    </xf>
    <xf numFmtId="0" fontId="29" fillId="16" borderId="11" xfId="0" applyFont="1" applyFill="1" applyBorder="1" applyAlignment="1" applyProtection="1">
      <alignment horizontal="center" textRotation="90" wrapText="1"/>
      <protection hidden="1"/>
    </xf>
    <xf numFmtId="0" fontId="29" fillId="17" borderId="11" xfId="0" applyFont="1" applyFill="1" applyBorder="1" applyAlignment="1" applyProtection="1">
      <alignment horizontal="center" textRotation="90" wrapText="1"/>
      <protection hidden="1"/>
    </xf>
    <xf numFmtId="0" fontId="29" fillId="26" borderId="11" xfId="0" applyFont="1" applyFill="1" applyBorder="1" applyAlignment="1" applyProtection="1">
      <alignment horizontal="center" textRotation="90" wrapText="1"/>
      <protection hidden="1"/>
    </xf>
    <xf numFmtId="0" fontId="29" fillId="18" borderId="11" xfId="0" applyFont="1" applyFill="1" applyBorder="1" applyAlignment="1" applyProtection="1">
      <alignment horizontal="center" textRotation="90" wrapText="1"/>
      <protection hidden="1"/>
    </xf>
    <xf numFmtId="0" fontId="29" fillId="19" borderId="11" xfId="0" applyFont="1" applyFill="1" applyBorder="1" applyAlignment="1" applyProtection="1">
      <alignment horizontal="center" textRotation="90" wrapText="1"/>
      <protection hidden="1"/>
    </xf>
    <xf numFmtId="0" fontId="1" fillId="20" borderId="11" xfId="0" applyFont="1" applyFill="1" applyBorder="1" applyAlignment="1" applyProtection="1">
      <alignment horizontal="center" textRotation="90" wrapText="1"/>
      <protection hidden="1"/>
    </xf>
    <xf numFmtId="0" fontId="29" fillId="13" borderId="11" xfId="0" applyFont="1" applyFill="1" applyBorder="1" applyAlignment="1" applyProtection="1">
      <alignment horizontal="center" textRotation="90" wrapText="1"/>
      <protection hidden="1"/>
    </xf>
    <xf numFmtId="0" fontId="1" fillId="14" borderId="11" xfId="0" applyFont="1" applyFill="1" applyBorder="1" applyAlignment="1" applyProtection="1">
      <alignment horizontal="center" textRotation="90" wrapText="1"/>
      <protection hidden="1"/>
    </xf>
    <xf numFmtId="0" fontId="1" fillId="2" borderId="11" xfId="0" applyFont="1" applyFill="1" applyBorder="1" applyAlignment="1" applyProtection="1">
      <alignment horizontal="center" textRotation="90" wrapText="1"/>
      <protection hidden="1"/>
    </xf>
    <xf numFmtId="0" fontId="1" fillId="21" borderId="11" xfId="0" applyFont="1" applyFill="1" applyBorder="1" applyAlignment="1" applyProtection="1">
      <alignment horizontal="center" textRotation="90" wrapText="1"/>
      <protection hidden="1"/>
    </xf>
    <xf numFmtId="0" fontId="5" fillId="15" borderId="3" xfId="0" applyFont="1" applyFill="1" applyBorder="1" applyAlignment="1" applyProtection="1">
      <alignment horizontal="center" vertical="center"/>
      <protection locked="0" hidden="1"/>
    </xf>
    <xf numFmtId="0" fontId="30" fillId="16" borderId="3" xfId="0" applyFont="1" applyFill="1" applyBorder="1" applyAlignment="1" applyProtection="1">
      <alignment horizontal="center" vertical="center"/>
      <protection locked="0" hidden="1"/>
    </xf>
    <xf numFmtId="0" fontId="30" fillId="17" borderId="3" xfId="0" applyFont="1" applyFill="1" applyBorder="1" applyAlignment="1" applyProtection="1">
      <alignment horizontal="center" vertical="center"/>
      <protection locked="0" hidden="1"/>
    </xf>
    <xf numFmtId="0" fontId="30" fillId="26" borderId="3" xfId="0" applyFont="1" applyFill="1" applyBorder="1" applyAlignment="1" applyProtection="1">
      <alignment horizontal="center" vertical="center"/>
      <protection locked="0" hidden="1"/>
    </xf>
    <xf numFmtId="0" fontId="30" fillId="18" borderId="3" xfId="0" applyFont="1" applyFill="1" applyBorder="1" applyAlignment="1" applyProtection="1">
      <alignment horizontal="center" vertical="center"/>
      <protection locked="0" hidden="1"/>
    </xf>
    <xf numFmtId="0" fontId="30" fillId="19" borderId="3" xfId="0" applyFont="1" applyFill="1" applyBorder="1" applyAlignment="1" applyProtection="1">
      <alignment horizontal="center" vertical="center"/>
      <protection locked="0" hidden="1"/>
    </xf>
    <xf numFmtId="0" fontId="5" fillId="20" borderId="3" xfId="0" applyFont="1" applyFill="1" applyBorder="1" applyAlignment="1" applyProtection="1">
      <alignment horizontal="center" vertical="center"/>
      <protection locked="0" hidden="1"/>
    </xf>
    <xf numFmtId="0" fontId="30" fillId="13" borderId="3" xfId="0" applyFont="1" applyFill="1" applyBorder="1" applyAlignment="1" applyProtection="1">
      <alignment horizontal="center" vertical="center"/>
      <protection locked="0" hidden="1"/>
    </xf>
    <xf numFmtId="0" fontId="5" fillId="14" borderId="3" xfId="0" applyFont="1" applyFill="1" applyBorder="1" applyAlignment="1" applyProtection="1">
      <alignment horizontal="center" vertical="center"/>
      <protection locked="0" hidden="1"/>
    </xf>
    <xf numFmtId="0" fontId="5" fillId="2" borderId="3" xfId="0" applyFont="1" applyFill="1" applyBorder="1" applyAlignment="1" applyProtection="1">
      <alignment horizontal="center" vertical="center"/>
      <protection locked="0" hidden="1"/>
    </xf>
    <xf numFmtId="0" fontId="5" fillId="21" borderId="3" xfId="0" applyFont="1" applyFill="1" applyBorder="1" applyAlignment="1" applyProtection="1">
      <alignment horizontal="center" vertical="center"/>
      <protection locked="0" hidden="1"/>
    </xf>
    <xf numFmtId="0" fontId="12" fillId="0" borderId="2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locked="0" hidden="1"/>
    </xf>
    <xf numFmtId="0" fontId="30" fillId="0" borderId="55" xfId="0" applyFont="1" applyFill="1" applyBorder="1" applyAlignment="1" applyProtection="1">
      <alignment horizontal="center" vertical="center"/>
      <protection locked="0" hidden="1"/>
    </xf>
    <xf numFmtId="0" fontId="5" fillId="0" borderId="55" xfId="0" applyFont="1" applyFill="1" applyBorder="1" applyAlignment="1" applyProtection="1">
      <alignment horizontal="center" vertical="center"/>
      <protection locked="0" hidden="1"/>
    </xf>
    <xf numFmtId="44" fontId="12" fillId="0" borderId="9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44" fontId="12" fillId="0" borderId="55" xfId="0" applyNumberFormat="1" applyFont="1" applyFill="1" applyBorder="1" applyAlignment="1" applyProtection="1">
      <alignment vertical="center"/>
      <protection hidden="1"/>
    </xf>
    <xf numFmtId="44" fontId="9" fillId="0" borderId="10" xfId="1" applyFont="1" applyFill="1" applyBorder="1" applyAlignment="1" applyProtection="1">
      <alignment horizontal="right" vertical="center"/>
      <protection hidden="1"/>
    </xf>
    <xf numFmtId="44" fontId="5" fillId="0" borderId="10" xfId="1" applyFont="1" applyFill="1" applyBorder="1" applyAlignment="1" applyProtection="1">
      <alignment horizontal="right" vertical="center"/>
      <protection hidden="1"/>
    </xf>
    <xf numFmtId="0" fontId="12" fillId="0" borderId="3" xfId="0" applyNumberFormat="1" applyFont="1" applyBorder="1" applyAlignment="1" applyProtection="1">
      <alignment horizontal="center" vertical="center"/>
      <protection hidden="1"/>
    </xf>
    <xf numFmtId="44" fontId="5" fillId="0" borderId="72" xfId="1" applyFont="1" applyFill="1" applyBorder="1" applyAlignment="1" applyProtection="1">
      <alignment vertical="center"/>
      <protection hidden="1"/>
    </xf>
    <xf numFmtId="0" fontId="12" fillId="0" borderId="67" xfId="0" applyFont="1" applyBorder="1" applyAlignment="1" applyProtection="1">
      <alignment vertical="center"/>
      <protection hidden="1"/>
    </xf>
    <xf numFmtId="0" fontId="5" fillId="15" borderId="69" xfId="0" applyFont="1" applyFill="1" applyBorder="1" applyAlignment="1" applyProtection="1">
      <alignment horizontal="center" vertical="center"/>
      <protection locked="0" hidden="1"/>
    </xf>
    <xf numFmtId="0" fontId="30" fillId="16" borderId="69" xfId="0" applyFont="1" applyFill="1" applyBorder="1" applyAlignment="1" applyProtection="1">
      <alignment horizontal="center" vertical="center"/>
      <protection locked="0" hidden="1"/>
    </xf>
    <xf numFmtId="0" fontId="30" fillId="17" borderId="69" xfId="0" applyFont="1" applyFill="1" applyBorder="1" applyAlignment="1" applyProtection="1">
      <alignment horizontal="center" vertical="center"/>
      <protection locked="0" hidden="1"/>
    </xf>
    <xf numFmtId="0" fontId="30" fillId="26" borderId="69" xfId="0" applyFont="1" applyFill="1" applyBorder="1" applyAlignment="1" applyProtection="1">
      <alignment horizontal="center" vertical="center"/>
      <protection locked="0" hidden="1"/>
    </xf>
    <xf numFmtId="0" fontId="30" fillId="18" borderId="69" xfId="0" applyFont="1" applyFill="1" applyBorder="1" applyAlignment="1" applyProtection="1">
      <alignment horizontal="center" vertical="center"/>
      <protection locked="0" hidden="1"/>
    </xf>
    <xf numFmtId="0" fontId="30" fillId="19" borderId="69" xfId="0" applyFont="1" applyFill="1" applyBorder="1" applyAlignment="1" applyProtection="1">
      <alignment horizontal="center" vertical="center"/>
      <protection locked="0" hidden="1"/>
    </xf>
    <xf numFmtId="0" fontId="5" fillId="20" borderId="69" xfId="0" applyFont="1" applyFill="1" applyBorder="1" applyAlignment="1" applyProtection="1">
      <alignment horizontal="center" vertical="center"/>
      <protection locked="0" hidden="1"/>
    </xf>
    <xf numFmtId="0" fontId="30" fillId="13" borderId="69" xfId="0" applyFont="1" applyFill="1" applyBorder="1" applyAlignment="1" applyProtection="1">
      <alignment horizontal="center" vertical="center"/>
      <protection locked="0" hidden="1"/>
    </xf>
    <xf numFmtId="0" fontId="5" fillId="14" borderId="69" xfId="0" applyFont="1" applyFill="1" applyBorder="1" applyAlignment="1" applyProtection="1">
      <alignment horizontal="center" vertical="center"/>
      <protection locked="0" hidden="1"/>
    </xf>
    <xf numFmtId="0" fontId="5" fillId="2" borderId="69" xfId="0" applyFont="1" applyFill="1" applyBorder="1" applyAlignment="1" applyProtection="1">
      <alignment horizontal="center" vertical="center"/>
      <protection locked="0" hidden="1"/>
    </xf>
    <xf numFmtId="0" fontId="5" fillId="21" borderId="69" xfId="0" applyFont="1" applyFill="1" applyBorder="1" applyAlignment="1" applyProtection="1">
      <alignment horizontal="center" vertical="center"/>
      <protection locked="0" hidden="1"/>
    </xf>
    <xf numFmtId="0" fontId="5" fillId="42" borderId="60" xfId="0" applyFont="1" applyFill="1" applyBorder="1" applyAlignment="1" applyProtection="1">
      <alignment horizontal="center" vertical="center"/>
      <protection locked="0" hidden="1"/>
    </xf>
    <xf numFmtId="0" fontId="5" fillId="43" borderId="60" xfId="0" applyFont="1" applyFill="1" applyBorder="1" applyAlignment="1" applyProtection="1">
      <alignment horizontal="center" vertical="center"/>
      <protection locked="0" hidden="1"/>
    </xf>
    <xf numFmtId="0" fontId="12" fillId="0" borderId="60" xfId="0" applyNumberFormat="1" applyFont="1" applyBorder="1" applyAlignment="1" applyProtection="1">
      <alignment horizontal="center" vertical="center"/>
      <protection hidden="1"/>
    </xf>
    <xf numFmtId="44" fontId="5" fillId="0" borderId="73" xfId="1" applyFont="1" applyFill="1" applyBorder="1" applyAlignment="1" applyProtection="1">
      <alignment vertical="center"/>
      <protection hidden="1"/>
    </xf>
    <xf numFmtId="0" fontId="0" fillId="0" borderId="65" xfId="0" applyBorder="1"/>
    <xf numFmtId="0" fontId="0" fillId="0" borderId="16" xfId="0" applyBorder="1"/>
    <xf numFmtId="0" fontId="0" fillId="0" borderId="17" xfId="0" applyBorder="1"/>
    <xf numFmtId="0" fontId="2" fillId="0" borderId="3" xfId="0" applyFont="1" applyBorder="1" applyProtection="1">
      <protection hidden="1"/>
    </xf>
    <xf numFmtId="0" fontId="1" fillId="0" borderId="29" xfId="0" applyFont="1" applyFill="1" applyBorder="1" applyProtection="1">
      <protection hidden="1"/>
    </xf>
    <xf numFmtId="0" fontId="1" fillId="0" borderId="2" xfId="0" applyFont="1" applyFill="1" applyBorder="1" applyProtection="1">
      <protection hidden="1"/>
    </xf>
    <xf numFmtId="0" fontId="27" fillId="0" borderId="0" xfId="88" applyFont="1" applyFill="1" applyBorder="1" applyProtection="1">
      <protection hidden="1"/>
    </xf>
    <xf numFmtId="0" fontId="20" fillId="0" borderId="0" xfId="161" applyFont="1" applyFill="1" applyBorder="1" applyAlignment="1" applyProtection="1">
      <alignment horizontal="left" wrapText="1"/>
      <protection hidden="1"/>
    </xf>
    <xf numFmtId="0" fontId="10" fillId="0" borderId="4" xfId="161" applyFont="1" applyBorder="1" applyAlignment="1">
      <alignment vertical="center"/>
    </xf>
    <xf numFmtId="0" fontId="10" fillId="0" borderId="2" xfId="161" applyFont="1" applyBorder="1" applyAlignment="1">
      <alignment vertical="center"/>
    </xf>
    <xf numFmtId="0" fontId="10" fillId="0" borderId="74" xfId="161" applyFont="1" applyBorder="1" applyAlignment="1">
      <alignment vertical="center"/>
    </xf>
    <xf numFmtId="0" fontId="4" fillId="15" borderId="22" xfId="0" applyFont="1" applyFill="1" applyBorder="1" applyAlignment="1" applyProtection="1">
      <alignment vertical="center" wrapText="1"/>
    </xf>
    <xf numFmtId="0" fontId="4" fillId="17" borderId="0" xfId="0" applyFont="1" applyFill="1" applyBorder="1" applyAlignment="1" applyProtection="1">
      <alignment vertical="center" wrapText="1"/>
    </xf>
    <xf numFmtId="0" fontId="41" fillId="46" borderId="0" xfId="0" applyFont="1" applyFill="1" applyBorder="1" applyAlignment="1">
      <alignment vertical="center" wrapText="1"/>
    </xf>
    <xf numFmtId="0" fontId="41" fillId="47" borderId="0" xfId="0" applyFont="1" applyFill="1" applyBorder="1" applyAlignment="1">
      <alignment vertical="center" wrapText="1"/>
    </xf>
    <xf numFmtId="0" fontId="8" fillId="48" borderId="0" xfId="0" applyFont="1" applyFill="1" applyBorder="1" applyAlignment="1">
      <alignment vertical="center" wrapText="1"/>
    </xf>
    <xf numFmtId="0" fontId="7" fillId="13" borderId="23" xfId="0" applyFont="1" applyFill="1" applyBorder="1" applyAlignment="1" applyProtection="1">
      <alignment vertical="center" wrapText="1"/>
    </xf>
    <xf numFmtId="0" fontId="6" fillId="34" borderId="22" xfId="0" applyFont="1" applyFill="1" applyBorder="1" applyAlignment="1" applyProtection="1">
      <alignment vertical="center" wrapText="1"/>
    </xf>
    <xf numFmtId="0" fontId="41" fillId="49" borderId="0" xfId="0" applyFont="1" applyFill="1" applyBorder="1" applyAlignment="1">
      <alignment vertical="center" wrapText="1"/>
    </xf>
    <xf numFmtId="0" fontId="6" fillId="61" borderId="0" xfId="0" applyFont="1" applyFill="1" applyBorder="1" applyAlignment="1" applyProtection="1">
      <alignment vertical="center" wrapText="1"/>
    </xf>
    <xf numFmtId="0" fontId="9" fillId="22" borderId="0" xfId="0" applyFont="1" applyFill="1" applyBorder="1" applyAlignment="1" applyProtection="1">
      <alignment vertical="center" wrapText="1"/>
    </xf>
    <xf numFmtId="0" fontId="46" fillId="35" borderId="0" xfId="0" applyFont="1" applyFill="1" applyBorder="1" applyAlignment="1" applyProtection="1">
      <alignment vertical="center" wrapText="1"/>
    </xf>
    <xf numFmtId="0" fontId="6" fillId="23" borderId="23" xfId="0" applyFont="1" applyFill="1" applyBorder="1" applyAlignment="1" applyProtection="1">
      <alignment vertical="center" wrapText="1"/>
    </xf>
    <xf numFmtId="0" fontId="4" fillId="62" borderId="22" xfId="0" applyFont="1" applyFill="1" applyBorder="1" applyAlignment="1" applyProtection="1">
      <alignment vertical="center" wrapText="1"/>
    </xf>
    <xf numFmtId="0" fontId="47" fillId="63" borderId="0" xfId="0" applyFont="1" applyFill="1" applyBorder="1" applyAlignment="1">
      <alignment vertical="center" wrapText="1"/>
    </xf>
    <xf numFmtId="0" fontId="48" fillId="50" borderId="0" xfId="0" applyFont="1" applyFill="1" applyBorder="1" applyAlignment="1">
      <alignment vertical="center" wrapText="1"/>
    </xf>
    <xf numFmtId="0" fontId="48" fillId="36" borderId="0" xfId="0" applyFont="1" applyFill="1" applyBorder="1" applyAlignment="1" applyProtection="1">
      <alignment vertical="center" wrapText="1"/>
    </xf>
    <xf numFmtId="0" fontId="41" fillId="51" borderId="0" xfId="0" applyFont="1" applyFill="1" applyBorder="1" applyAlignment="1">
      <alignment vertical="center" wrapText="1"/>
    </xf>
    <xf numFmtId="0" fontId="48" fillId="64" borderId="23" xfId="0" applyFont="1" applyFill="1" applyBorder="1" applyAlignment="1">
      <alignment vertical="center" wrapText="1"/>
    </xf>
    <xf numFmtId="0" fontId="6" fillId="24" borderId="22" xfId="0" applyFont="1" applyFill="1" applyBorder="1" applyAlignment="1" applyProtection="1">
      <alignment vertical="center" wrapText="1"/>
    </xf>
    <xf numFmtId="0" fontId="8" fillId="25" borderId="0" xfId="0" applyFont="1" applyFill="1" applyBorder="1" applyAlignment="1" applyProtection="1">
      <alignment vertical="center" wrapText="1"/>
    </xf>
    <xf numFmtId="0" fontId="8" fillId="52" borderId="0" xfId="0" applyFont="1" applyFill="1" applyBorder="1" applyAlignment="1">
      <alignment vertical="center" wrapText="1"/>
    </xf>
    <xf numFmtId="0" fontId="34" fillId="26" borderId="0" xfId="0" applyFont="1" applyFill="1" applyBorder="1" applyAlignment="1" applyProtection="1">
      <alignment vertical="center" wrapText="1"/>
    </xf>
    <xf numFmtId="0" fontId="49" fillId="53" borderId="0" xfId="0" applyFont="1" applyFill="1" applyBorder="1" applyAlignment="1">
      <alignment vertical="center" wrapText="1"/>
    </xf>
    <xf numFmtId="0" fontId="7" fillId="27" borderId="23" xfId="0" applyFont="1" applyFill="1" applyBorder="1" applyAlignment="1" applyProtection="1">
      <alignment vertical="center" wrapText="1"/>
    </xf>
    <xf numFmtId="0" fontId="6" fillId="4" borderId="22" xfId="0" applyFont="1" applyFill="1" applyBorder="1" applyAlignment="1" applyProtection="1">
      <alignment vertical="center" wrapText="1"/>
    </xf>
    <xf numFmtId="0" fontId="6" fillId="37" borderId="0" xfId="0" applyFont="1" applyFill="1" applyBorder="1" applyAlignment="1" applyProtection="1">
      <alignment vertical="center" wrapText="1"/>
    </xf>
    <xf numFmtId="0" fontId="41" fillId="65" borderId="0" xfId="0" applyFont="1" applyFill="1" applyBorder="1" applyAlignment="1">
      <alignment vertical="center" wrapText="1"/>
    </xf>
    <xf numFmtId="0" fontId="50" fillId="66" borderId="0" xfId="0" applyFont="1" applyFill="1" applyBorder="1" applyAlignment="1" applyProtection="1">
      <alignment vertical="center" wrapText="1"/>
    </xf>
    <xf numFmtId="0" fontId="6" fillId="38" borderId="0" xfId="0" applyFont="1" applyFill="1" applyBorder="1" applyAlignment="1" applyProtection="1">
      <alignment vertical="center" wrapText="1"/>
    </xf>
    <xf numFmtId="0" fontId="8" fillId="28" borderId="23" xfId="0" applyFont="1" applyFill="1" applyBorder="1" applyAlignment="1" applyProtection="1">
      <alignment vertical="center" wrapText="1"/>
    </xf>
    <xf numFmtId="0" fontId="46" fillId="29" borderId="22" xfId="0" applyFont="1" applyFill="1" applyBorder="1" applyAlignment="1" applyProtection="1">
      <alignment vertical="center" wrapText="1"/>
    </xf>
    <xf numFmtId="0" fontId="7" fillId="30" borderId="0" xfId="0" applyFont="1" applyFill="1" applyBorder="1" applyAlignment="1" applyProtection="1">
      <alignment vertical="center" wrapText="1"/>
    </xf>
    <xf numFmtId="0" fontId="34" fillId="67" borderId="0" xfId="0" applyFont="1" applyFill="1" applyBorder="1" applyAlignment="1" applyProtection="1">
      <alignment vertical="center" wrapText="1"/>
    </xf>
    <xf numFmtId="0" fontId="7" fillId="68" borderId="0" xfId="0" applyFont="1" applyFill="1" applyBorder="1" applyAlignment="1">
      <alignment vertical="center" wrapText="1"/>
    </xf>
    <xf numFmtId="0" fontId="51" fillId="54" borderId="23" xfId="0" applyFont="1" applyFill="1" applyBorder="1" applyAlignment="1">
      <alignment vertical="center" wrapText="1"/>
    </xf>
    <xf numFmtId="0" fontId="52" fillId="69" borderId="22" xfId="0" applyFont="1" applyFill="1" applyBorder="1" applyAlignment="1">
      <alignment vertical="center" wrapText="1"/>
    </xf>
    <xf numFmtId="0" fontId="50" fillId="70" borderId="0" xfId="0" applyFont="1" applyFill="1" applyBorder="1" applyAlignment="1">
      <alignment vertical="center" wrapText="1"/>
    </xf>
    <xf numFmtId="0" fontId="8" fillId="55" borderId="0" xfId="0" applyFont="1" applyFill="1" applyBorder="1" applyAlignment="1">
      <alignment vertical="center" wrapText="1"/>
    </xf>
    <xf numFmtId="0" fontId="48" fillId="31" borderId="0" xfId="0" applyFont="1" applyFill="1" applyBorder="1" applyAlignment="1" applyProtection="1">
      <alignment vertical="center" wrapText="1"/>
    </xf>
    <xf numFmtId="0" fontId="8" fillId="56" borderId="0" xfId="0" applyFont="1" applyFill="1" applyBorder="1" applyAlignment="1">
      <alignment vertical="center" wrapText="1"/>
    </xf>
    <xf numFmtId="0" fontId="8" fillId="71" borderId="23" xfId="0" applyFont="1" applyFill="1" applyBorder="1" applyAlignment="1">
      <alignment vertical="center" wrapText="1"/>
    </xf>
    <xf numFmtId="0" fontId="7" fillId="72" borderId="22" xfId="0" applyFont="1" applyFill="1" applyBorder="1" applyAlignment="1">
      <alignment vertical="center" wrapText="1"/>
    </xf>
    <xf numFmtId="0" fontId="44" fillId="73" borderId="0" xfId="0" applyFont="1" applyFill="1" applyBorder="1" applyAlignment="1" applyProtection="1">
      <alignment vertical="center" wrapText="1"/>
    </xf>
    <xf numFmtId="0" fontId="53" fillId="74" borderId="0" xfId="0" applyFont="1" applyFill="1" applyBorder="1" applyAlignment="1" applyProtection="1">
      <alignment vertical="center" wrapText="1"/>
    </xf>
    <xf numFmtId="0" fontId="48" fillId="32" borderId="0" xfId="0" applyFont="1" applyFill="1" applyBorder="1" applyAlignment="1" applyProtection="1">
      <alignment vertical="center" wrapText="1"/>
    </xf>
    <xf numFmtId="0" fontId="48" fillId="57" borderId="0" xfId="0" applyFont="1" applyFill="1" applyBorder="1" applyAlignment="1">
      <alignment vertical="center" wrapText="1"/>
    </xf>
    <xf numFmtId="0" fontId="34" fillId="33" borderId="23" xfId="0" applyFont="1" applyFill="1" applyBorder="1" applyAlignment="1" applyProtection="1">
      <alignment vertical="center" wrapText="1"/>
    </xf>
    <xf numFmtId="0" fontId="4" fillId="39" borderId="22" xfId="0" applyFont="1" applyFill="1" applyBorder="1" applyAlignment="1" applyProtection="1">
      <alignment vertical="center" wrapText="1"/>
    </xf>
    <xf numFmtId="0" fontId="6" fillId="40" borderId="0" xfId="0" applyFont="1" applyFill="1" applyBorder="1" applyAlignment="1" applyProtection="1">
      <alignment vertical="center" wrapText="1"/>
    </xf>
    <xf numFmtId="0" fontId="4" fillId="75" borderId="0" xfId="0" applyFont="1" applyFill="1" applyBorder="1" applyAlignment="1" applyProtection="1">
      <alignment vertical="center" wrapText="1"/>
    </xf>
    <xf numFmtId="0" fontId="6" fillId="14" borderId="0" xfId="0" applyFont="1" applyFill="1" applyBorder="1" applyAlignment="1" applyProtection="1">
      <alignment vertical="center" wrapText="1"/>
    </xf>
    <xf numFmtId="0" fontId="42" fillId="59" borderId="23" xfId="0" applyFont="1" applyFill="1" applyBorder="1" applyAlignment="1">
      <alignment vertical="center" wrapText="1"/>
    </xf>
    <xf numFmtId="0" fontId="8" fillId="58" borderId="22" xfId="0" applyFont="1" applyFill="1" applyBorder="1" applyAlignment="1">
      <alignment vertical="center" wrapText="1"/>
    </xf>
    <xf numFmtId="0" fontId="48" fillId="10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 wrapText="1"/>
    </xf>
    <xf numFmtId="0" fontId="6" fillId="76" borderId="0" xfId="0" applyFont="1" applyFill="1" applyBorder="1" applyAlignment="1" applyProtection="1">
      <alignment vertical="center" wrapText="1"/>
    </xf>
    <xf numFmtId="0" fontId="49" fillId="0" borderId="2" xfId="0" applyFont="1" applyFill="1" applyBorder="1" applyAlignment="1" applyProtection="1">
      <alignment vertical="center"/>
      <protection hidden="1"/>
    </xf>
    <xf numFmtId="0" fontId="5" fillId="0" borderId="75" xfId="0" applyFont="1" applyFill="1" applyBorder="1" applyAlignment="1" applyProtection="1">
      <alignment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 hidden="1"/>
    </xf>
    <xf numFmtId="165" fontId="2" fillId="0" borderId="3" xfId="0" applyNumberFormat="1" applyFont="1" applyBorder="1" applyProtection="1">
      <protection hidden="1"/>
    </xf>
    <xf numFmtId="165" fontId="2" fillId="0" borderId="15" xfId="0" applyNumberFormat="1" applyFont="1" applyBorder="1" applyProtection="1">
      <protection hidden="1"/>
    </xf>
    <xf numFmtId="167" fontId="12" fillId="0" borderId="3" xfId="0" applyNumberFormat="1" applyFont="1" applyBorder="1" applyAlignment="1" applyProtection="1">
      <alignment vertical="center"/>
      <protection hidden="1"/>
    </xf>
    <xf numFmtId="43" fontId="17" fillId="11" borderId="49" xfId="88" applyNumberFormat="1" applyBorder="1" applyAlignment="1" applyProtection="1"/>
    <xf numFmtId="0" fontId="5" fillId="0" borderId="7" xfId="0" applyFont="1" applyFill="1" applyBorder="1" applyAlignment="1" applyProtection="1">
      <alignment horizontal="center" vertical="center"/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0" fontId="30" fillId="78" borderId="1" xfId="0" applyFont="1" applyFill="1" applyBorder="1" applyAlignment="1" applyProtection="1">
      <alignment horizontal="center" textRotation="90"/>
      <protection locked="0" hidden="1"/>
    </xf>
    <xf numFmtId="0" fontId="29" fillId="78" borderId="1" xfId="0" applyFont="1" applyFill="1" applyBorder="1" applyAlignment="1" applyProtection="1">
      <alignment horizontal="center" textRotation="90" wrapText="1"/>
      <protection hidden="1"/>
    </xf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16" xfId="0" applyBorder="1"/>
    <xf numFmtId="0" fontId="30" fillId="0" borderId="55" xfId="0" applyFont="1" applyFill="1" applyBorder="1" applyAlignment="1" applyProtection="1">
      <alignment horizontal="center" vertical="center"/>
      <protection locked="0" hidden="1"/>
    </xf>
    <xf numFmtId="0" fontId="30" fillId="78" borderId="5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Protection="1"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10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44" fontId="5" fillId="0" borderId="55" xfId="0" applyNumberFormat="1" applyFont="1" applyBorder="1" applyAlignment="1" applyProtection="1">
      <alignment horizontal="center"/>
      <protection hidden="1"/>
    </xf>
    <xf numFmtId="0" fontId="55" fillId="79" borderId="5" xfId="0" applyFont="1" applyFill="1" applyBorder="1" applyAlignment="1" applyProtection="1">
      <alignment horizontal="center" textRotation="90" wrapText="1"/>
      <protection hidden="1"/>
    </xf>
    <xf numFmtId="0" fontId="10" fillId="79" borderId="5" xfId="0" applyFont="1" applyFill="1" applyBorder="1" applyAlignment="1" applyProtection="1">
      <alignment horizontal="center" vertical="center"/>
      <protection locked="0" hidden="1"/>
    </xf>
    <xf numFmtId="0" fontId="55" fillId="79" borderId="1" xfId="0" applyFont="1" applyFill="1" applyBorder="1" applyAlignment="1" applyProtection="1">
      <alignment horizontal="center" textRotation="90" wrapText="1"/>
      <protection hidden="1"/>
    </xf>
    <xf numFmtId="0" fontId="5" fillId="2" borderId="6" xfId="0" applyFont="1" applyFill="1" applyBorder="1" applyAlignment="1" applyProtection="1">
      <alignment horizontal="center" vertical="center"/>
      <protection locked="0" hidden="1"/>
    </xf>
    <xf numFmtId="0" fontId="5" fillId="2" borderId="10" xfId="0" applyFont="1" applyFill="1" applyBorder="1" applyAlignment="1" applyProtection="1">
      <alignment horizontal="center" vertical="center"/>
      <protection locked="0" hidden="1"/>
    </xf>
    <xf numFmtId="0" fontId="5" fillId="2" borderId="12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center"/>
      <protection locked="0" hidden="1"/>
    </xf>
    <xf numFmtId="0" fontId="5" fillId="2" borderId="31" xfId="0" applyFont="1" applyFill="1" applyBorder="1" applyAlignment="1" applyProtection="1">
      <alignment horizontal="center"/>
      <protection locked="0"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locked="0" hidden="1"/>
    </xf>
    <xf numFmtId="0" fontId="5" fillId="2" borderId="13" xfId="0" applyFont="1" applyFill="1" applyBorder="1" applyAlignment="1" applyProtection="1">
      <alignment horizontal="center" vertical="center"/>
      <protection locked="0" hidden="1"/>
    </xf>
    <xf numFmtId="0" fontId="5" fillId="2" borderId="19" xfId="0" applyFont="1" applyFill="1" applyBorder="1" applyAlignment="1" applyProtection="1">
      <alignment horizontal="center" vertical="center"/>
      <protection locked="0" hidden="1"/>
    </xf>
    <xf numFmtId="0" fontId="5" fillId="0" borderId="34" xfId="0" applyFont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/>
      <protection locked="0" hidden="1"/>
    </xf>
    <xf numFmtId="0" fontId="5" fillId="2" borderId="30" xfId="0" applyFont="1" applyFill="1" applyBorder="1" applyAlignment="1" applyProtection="1">
      <alignment horizontal="center"/>
      <protection locked="0" hidden="1"/>
    </xf>
    <xf numFmtId="0" fontId="5" fillId="2" borderId="8" xfId="0" applyFont="1" applyFill="1" applyBorder="1" applyAlignment="1" applyProtection="1">
      <alignment horizontal="center" vertical="center"/>
      <protection locked="0" hidden="1"/>
    </xf>
    <xf numFmtId="0" fontId="5" fillId="2" borderId="16" xfId="0" applyFont="1" applyFill="1" applyBorder="1" applyAlignment="1" applyProtection="1">
      <alignment horizontal="center" vertical="center"/>
      <protection locked="0" hidden="1"/>
    </xf>
    <xf numFmtId="0" fontId="5" fillId="2" borderId="17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2" fillId="0" borderId="57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center" vertical="center"/>
      <protection locked="0" hidden="1"/>
    </xf>
    <xf numFmtId="0" fontId="5" fillId="2" borderId="45" xfId="0" applyFont="1" applyFill="1" applyBorder="1" applyAlignment="1" applyProtection="1">
      <alignment horizontal="center" vertical="center"/>
      <protection locked="0" hidden="1"/>
    </xf>
    <xf numFmtId="0" fontId="5" fillId="2" borderId="46" xfId="0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5" fillId="2" borderId="25" xfId="0" applyFont="1" applyFill="1" applyBorder="1" applyAlignment="1" applyProtection="1">
      <alignment horizontal="center"/>
      <protection locked="0" hidden="1"/>
    </xf>
    <xf numFmtId="0" fontId="5" fillId="2" borderId="32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44" fontId="9" fillId="0" borderId="35" xfId="1" applyFont="1" applyFill="1" applyBorder="1" applyAlignment="1">
      <alignment horizontal="center" vertical="center" textRotation="90" wrapText="1"/>
    </xf>
    <xf numFmtId="44" fontId="9" fillId="0" borderId="14" xfId="1" applyFont="1" applyFill="1" applyBorder="1" applyAlignment="1">
      <alignment horizontal="center" vertical="center" textRotation="90" wrapText="1"/>
    </xf>
    <xf numFmtId="0" fontId="6" fillId="61" borderId="0" xfId="0" applyFont="1" applyFill="1" applyBorder="1" applyAlignment="1" applyProtection="1">
      <alignment horizontal="center" vertical="center" wrapText="1"/>
    </xf>
    <xf numFmtId="0" fontId="4" fillId="15" borderId="22" xfId="0" applyFont="1" applyFill="1" applyBorder="1" applyAlignment="1" applyProtection="1">
      <alignment horizontal="center" vertical="center" wrapText="1"/>
    </xf>
    <xf numFmtId="0" fontId="47" fillId="63" borderId="0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 applyProtection="1">
      <alignment horizontal="center" vertical="center" wrapText="1"/>
    </xf>
    <xf numFmtId="0" fontId="41" fillId="51" borderId="0" xfId="0" applyFont="1" applyFill="1" applyBorder="1" applyAlignment="1">
      <alignment horizontal="center" vertical="center" wrapText="1"/>
    </xf>
    <xf numFmtId="0" fontId="48" fillId="64" borderId="23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 applyProtection="1">
      <alignment horizontal="center" vertical="center" wrapText="1"/>
    </xf>
    <xf numFmtId="0" fontId="34" fillId="26" borderId="0" xfId="0" applyFont="1" applyFill="1" applyBorder="1" applyAlignment="1" applyProtection="1">
      <alignment horizontal="center" vertical="center" wrapText="1"/>
    </xf>
    <xf numFmtId="0" fontId="43" fillId="0" borderId="44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1" fillId="45" borderId="18" xfId="0" applyFont="1" applyFill="1" applyBorder="1" applyAlignment="1">
      <alignment horizontal="center" vertical="center" wrapText="1"/>
    </xf>
    <xf numFmtId="0" fontId="41" fillId="45" borderId="13" xfId="0" applyFont="1" applyFill="1" applyBorder="1" applyAlignment="1">
      <alignment horizontal="center" vertical="center" wrapText="1"/>
    </xf>
    <xf numFmtId="0" fontId="41" fillId="45" borderId="19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 applyProtection="1">
      <alignment horizontal="center" vertical="center" wrapText="1"/>
    </xf>
    <xf numFmtId="0" fontId="49" fillId="53" borderId="0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 applyProtection="1">
      <alignment horizontal="center" vertical="center" wrapText="1"/>
    </xf>
    <xf numFmtId="0" fontId="8" fillId="52" borderId="0" xfId="0" applyFont="1" applyFill="1" applyBorder="1" applyAlignment="1">
      <alignment horizontal="center" vertical="center" wrapText="1"/>
    </xf>
    <xf numFmtId="0" fontId="51" fillId="54" borderId="23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 applyProtection="1">
      <alignment horizontal="center" vertical="center" wrapText="1"/>
    </xf>
    <xf numFmtId="0" fontId="46" fillId="29" borderId="22" xfId="0" applyFont="1" applyFill="1" applyBorder="1" applyAlignment="1" applyProtection="1">
      <alignment horizontal="center" vertical="center" wrapText="1"/>
    </xf>
    <xf numFmtId="0" fontId="7" fillId="30" borderId="0" xfId="0" applyFont="1" applyFill="1" applyBorder="1" applyAlignment="1" applyProtection="1">
      <alignment horizontal="center" vertical="center" wrapText="1"/>
    </xf>
    <xf numFmtId="0" fontId="6" fillId="34" borderId="22" xfId="0" applyFont="1" applyFill="1" applyBorder="1" applyAlignment="1" applyProtection="1">
      <alignment horizontal="center" vertical="center" wrapText="1"/>
    </xf>
    <xf numFmtId="0" fontId="9" fillId="22" borderId="0" xfId="0" applyFont="1" applyFill="1" applyBorder="1" applyAlignment="1" applyProtection="1">
      <alignment horizontal="center" vertical="center" wrapText="1"/>
    </xf>
    <xf numFmtId="0" fontId="4" fillId="62" borderId="22" xfId="0" applyFont="1" applyFill="1" applyBorder="1" applyAlignment="1" applyProtection="1">
      <alignment horizontal="center" vertical="center" wrapText="1"/>
    </xf>
    <xf numFmtId="0" fontId="6" fillId="37" borderId="0" xfId="0" applyFont="1" applyFill="1" applyBorder="1" applyAlignment="1" applyProtection="1">
      <alignment horizontal="center" vertical="center" wrapText="1"/>
    </xf>
    <xf numFmtId="0" fontId="41" fillId="65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 applyProtection="1">
      <alignment horizontal="center" vertical="center" wrapText="1"/>
    </xf>
    <xf numFmtId="0" fontId="41" fillId="47" borderId="0" xfId="0" applyFont="1" applyFill="1" applyBorder="1" applyAlignment="1">
      <alignment horizontal="center" vertical="center" wrapText="1"/>
    </xf>
    <xf numFmtId="0" fontId="7" fillId="68" borderId="0" xfId="0" applyFont="1" applyFill="1" applyBorder="1" applyAlignment="1">
      <alignment horizontal="center" vertical="center" wrapText="1"/>
    </xf>
    <xf numFmtId="0" fontId="41" fillId="49" borderId="0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 applyProtection="1">
      <alignment horizontal="center" vertical="center" wrapText="1"/>
    </xf>
    <xf numFmtId="0" fontId="48" fillId="50" borderId="0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 applyProtection="1">
      <alignment horizontal="center" vertical="center" wrapText="1"/>
    </xf>
    <xf numFmtId="0" fontId="41" fillId="46" borderId="0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</xf>
    <xf numFmtId="0" fontId="50" fillId="66" borderId="0" xfId="0" applyFont="1" applyFill="1" applyBorder="1" applyAlignment="1" applyProtection="1">
      <alignment horizontal="center" vertical="center" wrapText="1"/>
    </xf>
    <xf numFmtId="0" fontId="8" fillId="28" borderId="23" xfId="0" applyFont="1" applyFill="1" applyBorder="1" applyAlignment="1" applyProtection="1">
      <alignment horizontal="center" vertical="center" wrapText="1"/>
    </xf>
    <xf numFmtId="0" fontId="6" fillId="24" borderId="22" xfId="0" applyFont="1" applyFill="1" applyBorder="1" applyAlignment="1" applyProtection="1">
      <alignment horizontal="center" vertical="center" wrapText="1"/>
    </xf>
    <xf numFmtId="44" fontId="5" fillId="0" borderId="6" xfId="1" applyFont="1" applyFill="1" applyBorder="1" applyAlignment="1" applyProtection="1">
      <alignment horizontal="center" vertical="center"/>
      <protection hidden="1"/>
    </xf>
    <xf numFmtId="44" fontId="5" fillId="0" borderId="7" xfId="1" applyFont="1" applyFill="1" applyBorder="1" applyAlignment="1" applyProtection="1">
      <alignment horizontal="center" vertical="center"/>
      <protection hidden="1"/>
    </xf>
    <xf numFmtId="44" fontId="5" fillId="0" borderId="6" xfId="1" applyFont="1" applyFill="1" applyBorder="1" applyAlignment="1" applyProtection="1">
      <alignment horizontal="right" vertical="center"/>
      <protection hidden="1"/>
    </xf>
    <xf numFmtId="44" fontId="5" fillId="0" borderId="7" xfId="1" applyFont="1" applyFill="1" applyBorder="1" applyAlignment="1" applyProtection="1">
      <alignment horizontal="right" vertical="center"/>
      <protection hidden="1"/>
    </xf>
    <xf numFmtId="44" fontId="9" fillId="0" borderId="8" xfId="1" applyFont="1" applyFill="1" applyBorder="1" applyAlignment="1" applyProtection="1">
      <alignment horizontal="center" vertical="center"/>
      <protection hidden="1"/>
    </xf>
    <xf numFmtId="44" fontId="9" fillId="0" borderId="33" xfId="1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10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hidden="1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9" fillId="0" borderId="8" xfId="0" applyFont="1" applyFill="1" applyBorder="1" applyAlignment="1" applyProtection="1">
      <alignment horizontal="left" vertical="center"/>
      <protection hidden="1"/>
    </xf>
    <xf numFmtId="0" fontId="9" fillId="0" borderId="16" xfId="0" applyFont="1" applyFill="1" applyBorder="1" applyAlignment="1" applyProtection="1">
      <alignment horizontal="left" vertical="center"/>
      <protection hidden="1"/>
    </xf>
    <xf numFmtId="0" fontId="9" fillId="0" borderId="17" xfId="0" applyFont="1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left"/>
      <protection locked="0" hidden="1"/>
    </xf>
    <xf numFmtId="0" fontId="0" fillId="2" borderId="45" xfId="0" applyFill="1" applyBorder="1" applyAlignment="1" applyProtection="1">
      <alignment horizontal="left"/>
      <protection locked="0" hidden="1"/>
    </xf>
    <xf numFmtId="0" fontId="0" fillId="2" borderId="46" xfId="0" applyFill="1" applyBorder="1" applyAlignment="1" applyProtection="1">
      <alignment horizontal="left"/>
      <protection locked="0" hidden="1"/>
    </xf>
    <xf numFmtId="0" fontId="52" fillId="69" borderId="0" xfId="0" applyFont="1" applyFill="1" applyBorder="1" applyAlignment="1">
      <alignment horizontal="center" vertical="center" wrapText="1"/>
    </xf>
    <xf numFmtId="44" fontId="9" fillId="0" borderId="6" xfId="1" applyFont="1" applyFill="1" applyBorder="1" applyAlignment="1" applyProtection="1">
      <alignment horizontal="center" vertical="center"/>
      <protection hidden="1"/>
    </xf>
    <xf numFmtId="44" fontId="9" fillId="0" borderId="7" xfId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textRotation="90" wrapText="1"/>
      <protection hidden="1"/>
    </xf>
    <xf numFmtId="164" fontId="4" fillId="0" borderId="1" xfId="1" applyNumberFormat="1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18" xfId="0" applyFont="1" applyFill="1" applyBorder="1" applyAlignment="1" applyProtection="1">
      <alignment horizontal="center" wrapText="1"/>
      <protection hidden="1"/>
    </xf>
    <xf numFmtId="0" fontId="4" fillId="0" borderId="13" xfId="0" applyFont="1" applyFill="1" applyBorder="1" applyAlignment="1" applyProtection="1">
      <alignment horizontal="center" wrapText="1"/>
      <protection hidden="1"/>
    </xf>
    <xf numFmtId="0" fontId="4" fillId="0" borderId="19" xfId="0" applyFont="1" applyFill="1" applyBorder="1" applyAlignment="1" applyProtection="1">
      <alignment horizontal="center" wrapText="1"/>
      <protection hidden="1"/>
    </xf>
    <xf numFmtId="0" fontId="4" fillId="0" borderId="22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23" xfId="0" applyFont="1" applyFill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left" textRotation="90"/>
      <protection hidden="1"/>
    </xf>
    <xf numFmtId="0" fontId="11" fillId="0" borderId="14" xfId="0" applyFont="1" applyBorder="1" applyAlignment="1" applyProtection="1">
      <alignment horizontal="left" textRotation="90"/>
      <protection hidden="1"/>
    </xf>
    <xf numFmtId="0" fontId="4" fillId="0" borderId="11" xfId="0" applyFont="1" applyFill="1" applyBorder="1" applyAlignment="1" applyProtection="1">
      <alignment horizontal="center" textRotation="90" wrapText="1"/>
      <protection hidden="1"/>
    </xf>
    <xf numFmtId="0" fontId="4" fillId="0" borderId="14" xfId="0" applyFont="1" applyFill="1" applyBorder="1" applyAlignment="1" applyProtection="1">
      <alignment horizontal="center" textRotation="90" wrapText="1"/>
      <protection hidden="1"/>
    </xf>
    <xf numFmtId="165" fontId="5" fillId="0" borderId="6" xfId="0" applyNumberFormat="1" applyFont="1" applyFill="1" applyBorder="1" applyAlignment="1" applyProtection="1">
      <alignment horizontal="center" vertical="center"/>
      <protection hidden="1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0" fontId="38" fillId="2" borderId="6" xfId="0" applyFont="1" applyFill="1" applyBorder="1" applyAlignment="1" applyProtection="1">
      <alignment horizontal="left"/>
      <protection locked="0" hidden="1"/>
    </xf>
    <xf numFmtId="0" fontId="38" fillId="2" borderId="10" xfId="0" applyFont="1" applyFill="1" applyBorder="1" applyAlignment="1" applyProtection="1">
      <alignment horizontal="left"/>
      <protection locked="0" hidden="1"/>
    </xf>
    <xf numFmtId="0" fontId="38" fillId="2" borderId="12" xfId="0" applyFont="1" applyFill="1" applyBorder="1" applyAlignment="1" applyProtection="1">
      <alignment horizontal="left"/>
      <protection locked="0" hidden="1"/>
    </xf>
    <xf numFmtId="0" fontId="34" fillId="33" borderId="23" xfId="0" applyFont="1" applyFill="1" applyBorder="1" applyAlignment="1" applyProtection="1">
      <alignment horizontal="center" vertical="center" wrapText="1"/>
    </xf>
    <xf numFmtId="0" fontId="4" fillId="39" borderId="0" xfId="0" applyFont="1" applyFill="1" applyBorder="1" applyAlignment="1" applyProtection="1">
      <alignment horizontal="center" vertical="center" wrapText="1"/>
    </xf>
    <xf numFmtId="0" fontId="6" fillId="40" borderId="0" xfId="0" applyFont="1" applyFill="1" applyBorder="1" applyAlignment="1" applyProtection="1">
      <alignment horizontal="center" vertical="center" wrapText="1"/>
    </xf>
    <xf numFmtId="0" fontId="4" fillId="75" borderId="0" xfId="0" applyFont="1" applyFill="1" applyBorder="1" applyAlignment="1" applyProtection="1">
      <alignment horizontal="center" vertical="center" wrapText="1"/>
    </xf>
    <xf numFmtId="0" fontId="6" fillId="14" borderId="0" xfId="0" applyFont="1" applyFill="1" applyBorder="1" applyAlignment="1" applyProtection="1">
      <alignment horizontal="center" vertical="center" wrapText="1"/>
    </xf>
    <xf numFmtId="0" fontId="42" fillId="59" borderId="23" xfId="0" applyFont="1" applyFill="1" applyBorder="1" applyAlignment="1">
      <alignment horizontal="center" vertical="center" wrapText="1"/>
    </xf>
    <xf numFmtId="0" fontId="8" fillId="58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34" fillId="67" borderId="0" xfId="0" applyFont="1" applyFill="1" applyBorder="1" applyAlignment="1" applyProtection="1">
      <alignment horizontal="center" vertical="center" wrapText="1"/>
    </xf>
    <xf numFmtId="0" fontId="8" fillId="71" borderId="23" xfId="0" applyFont="1" applyFill="1" applyBorder="1" applyAlignment="1">
      <alignment horizontal="center" vertical="center" wrapText="1"/>
    </xf>
    <xf numFmtId="0" fontId="7" fillId="72" borderId="0" xfId="0" applyFont="1" applyFill="1" applyBorder="1" applyAlignment="1">
      <alignment horizontal="center" vertical="center" wrapText="1"/>
    </xf>
    <xf numFmtId="0" fontId="44" fillId="73" borderId="0" xfId="0" applyFont="1" applyFill="1" applyBorder="1" applyAlignment="1" applyProtection="1">
      <alignment horizontal="center" vertical="center" wrapText="1"/>
    </xf>
    <xf numFmtId="0" fontId="53" fillId="74" borderId="0" xfId="0" applyFont="1" applyFill="1" applyBorder="1" applyAlignment="1" applyProtection="1">
      <alignment horizontal="center" vertical="center" wrapText="1"/>
    </xf>
    <xf numFmtId="0" fontId="50" fillId="70" borderId="0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>
      <alignment horizontal="center" vertical="center" wrapText="1"/>
    </xf>
    <xf numFmtId="0" fontId="48" fillId="31" borderId="0" xfId="0" applyFont="1" applyFill="1" applyBorder="1" applyAlignment="1" applyProtection="1">
      <alignment horizontal="center" vertical="center" wrapText="1"/>
    </xf>
    <xf numFmtId="0" fontId="8" fillId="56" borderId="0" xfId="0" applyFont="1" applyFill="1" applyBorder="1" applyAlignment="1">
      <alignment horizontal="center" vertical="center" wrapText="1"/>
    </xf>
    <xf numFmtId="0" fontId="48" fillId="10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6" fillId="76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8" fillId="32" borderId="0" xfId="0" applyFont="1" applyFill="1" applyBorder="1" applyAlignment="1" applyProtection="1">
      <alignment horizontal="center" vertical="center" wrapText="1"/>
    </xf>
    <xf numFmtId="0" fontId="48" fillId="57" borderId="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44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47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 vertical="center"/>
    </xf>
    <xf numFmtId="0" fontId="6" fillId="7" borderId="4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6" fillId="8" borderId="47" xfId="0" applyFont="1" applyFill="1" applyBorder="1" applyAlignment="1" applyProtection="1">
      <alignment horizontal="center" vertical="center"/>
    </xf>
    <xf numFmtId="0" fontId="6" fillId="9" borderId="23" xfId="0" applyFont="1" applyFill="1" applyBorder="1" applyAlignment="1" applyProtection="1">
      <alignment horizontal="center" vertical="center"/>
    </xf>
    <xf numFmtId="0" fontId="6" fillId="9" borderId="48" xfId="0" applyFont="1" applyFill="1" applyBorder="1" applyAlignment="1" applyProtection="1">
      <alignment horizontal="center" vertical="center"/>
    </xf>
    <xf numFmtId="44" fontId="9" fillId="0" borderId="8" xfId="1" applyFont="1" applyFill="1" applyBorder="1" applyAlignment="1" applyProtection="1">
      <alignment horizontal="right" vertical="center"/>
      <protection hidden="1"/>
    </xf>
    <xf numFmtId="44" fontId="9" fillId="0" borderId="33" xfId="1" applyFont="1" applyFill="1" applyBorder="1" applyAlignment="1" applyProtection="1">
      <alignment horizontal="righ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44" fontId="9" fillId="0" borderId="6" xfId="1" applyFont="1" applyFill="1" applyBorder="1" applyAlignment="1" applyProtection="1">
      <alignment horizontal="right" vertical="center"/>
      <protection hidden="1"/>
    </xf>
    <xf numFmtId="44" fontId="9" fillId="0" borderId="7" xfId="1" applyFont="1" applyFill="1" applyBorder="1" applyAlignment="1" applyProtection="1">
      <alignment horizontal="right" vertical="center"/>
      <protection hidden="1"/>
    </xf>
    <xf numFmtId="43" fontId="5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7" fillId="13" borderId="0" xfId="0" applyFont="1" applyFill="1" applyBorder="1" applyAlignment="1" applyProtection="1">
      <alignment horizontal="center" vertical="center" wrapText="1"/>
      <protection hidden="1"/>
    </xf>
    <xf numFmtId="0" fontId="6" fillId="42" borderId="0" xfId="0" applyFont="1" applyFill="1" applyBorder="1" applyAlignment="1" applyProtection="1">
      <alignment horizontal="center" vertical="center" wrapText="1"/>
      <protection hidden="1"/>
    </xf>
    <xf numFmtId="0" fontId="6" fillId="43" borderId="0" xfId="0" applyFont="1" applyFill="1" applyBorder="1" applyAlignment="1" applyProtection="1">
      <alignment horizontal="center" vertical="center" wrapText="1"/>
      <protection hidden="1"/>
    </xf>
    <xf numFmtId="0" fontId="7" fillId="78" borderId="22" xfId="0" applyFont="1" applyFill="1" applyBorder="1" applyAlignment="1" applyProtection="1">
      <alignment horizontal="center" vertical="center" wrapText="1"/>
      <protection locked="0" hidden="1"/>
    </xf>
    <xf numFmtId="0" fontId="7" fillId="78" borderId="22" xfId="0" applyFont="1" applyFill="1" applyBorder="1" applyAlignment="1" applyProtection="1">
      <alignment horizontal="center" vertical="center"/>
      <protection locked="0" hidden="1"/>
    </xf>
    <xf numFmtId="0" fontId="6" fillId="20" borderId="0" xfId="0" applyFont="1" applyFill="1" applyBorder="1" applyAlignment="1" applyProtection="1">
      <alignment horizontal="center" vertical="center" wrapText="1"/>
      <protection hidden="1"/>
    </xf>
    <xf numFmtId="0" fontId="7" fillId="18" borderId="0" xfId="0" applyFont="1" applyFill="1" applyBorder="1" applyAlignment="1" applyProtection="1">
      <alignment horizontal="center" vertical="center" wrapText="1"/>
      <protection hidden="1"/>
    </xf>
    <xf numFmtId="0" fontId="7" fillId="19" borderId="23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1" borderId="0" xfId="0" applyFont="1" applyFill="1" applyBorder="1" applyAlignment="1" applyProtection="1">
      <alignment horizontal="center" vertical="center" wrapText="1"/>
      <protection hidden="1"/>
    </xf>
    <xf numFmtId="0" fontId="6" fillId="14" borderId="0" xfId="0" applyFont="1" applyFill="1" applyBorder="1" applyAlignment="1" applyProtection="1">
      <alignment horizontal="center" vertical="center" wrapText="1"/>
      <protection hidden="1"/>
    </xf>
    <xf numFmtId="0" fontId="7" fillId="16" borderId="0" xfId="0" applyFont="1" applyFill="1" applyBorder="1" applyAlignment="1" applyProtection="1">
      <alignment horizontal="center" vertical="center" wrapText="1"/>
      <protection hidden="1"/>
    </xf>
    <xf numFmtId="0" fontId="7" fillId="17" borderId="0" xfId="0" applyFont="1" applyFill="1" applyBorder="1" applyAlignment="1" applyProtection="1">
      <alignment horizontal="center" vertical="center" wrapText="1"/>
      <protection hidden="1"/>
    </xf>
    <xf numFmtId="0" fontId="7" fillId="26" borderId="0" xfId="0" applyFont="1" applyFill="1" applyBorder="1" applyAlignment="1" applyProtection="1">
      <alignment horizontal="center" vertical="center" wrapText="1"/>
      <protection hidden="1"/>
    </xf>
    <xf numFmtId="0" fontId="28" fillId="2" borderId="6" xfId="0" applyFont="1" applyFill="1" applyBorder="1" applyAlignment="1" applyProtection="1">
      <alignment horizontal="left"/>
      <protection locked="0" hidden="1"/>
    </xf>
    <xf numFmtId="0" fontId="28" fillId="2" borderId="10" xfId="0" applyFont="1" applyFill="1" applyBorder="1" applyAlignment="1" applyProtection="1">
      <alignment horizontal="left"/>
      <protection locked="0" hidden="1"/>
    </xf>
    <xf numFmtId="0" fontId="28" fillId="2" borderId="12" xfId="0" applyFont="1" applyFill="1" applyBorder="1" applyAlignment="1" applyProtection="1">
      <alignment horizontal="left"/>
      <protection locked="0" hidden="1"/>
    </xf>
    <xf numFmtId="0" fontId="11" fillId="0" borderId="11" xfId="0" applyFont="1" applyBorder="1" applyAlignment="1" applyProtection="1">
      <alignment horizontal="left" textRotation="90" wrapText="1"/>
      <protection hidden="1"/>
    </xf>
    <xf numFmtId="164" fontId="4" fillId="0" borderId="1" xfId="1" applyNumberFormat="1" applyFont="1" applyBorder="1" applyAlignment="1" applyProtection="1">
      <alignment horizontal="center" textRotation="90" wrapText="1"/>
      <protection hidden="1"/>
    </xf>
    <xf numFmtId="0" fontId="4" fillId="0" borderId="44" xfId="0" applyFont="1" applyFill="1" applyBorder="1" applyAlignment="1" applyProtection="1">
      <alignment horizontal="center" wrapText="1"/>
      <protection hidden="1"/>
    </xf>
    <xf numFmtId="0" fontId="4" fillId="0" borderId="47" xfId="0" applyFont="1" applyFill="1" applyBorder="1" applyAlignment="1" applyProtection="1">
      <alignment horizontal="center" wrapText="1"/>
      <protection hidden="1"/>
    </xf>
    <xf numFmtId="0" fontId="4" fillId="0" borderId="48" xfId="0" applyFont="1" applyFill="1" applyBorder="1" applyAlignment="1" applyProtection="1">
      <alignment horizontal="center" wrapText="1"/>
      <protection hidden="1"/>
    </xf>
    <xf numFmtId="0" fontId="4" fillId="60" borderId="22" xfId="0" applyFont="1" applyFill="1" applyBorder="1" applyAlignment="1" applyProtection="1">
      <alignment horizontal="left" vertical="center" wrapText="1"/>
      <protection hidden="1"/>
    </xf>
    <xf numFmtId="0" fontId="4" fillId="60" borderId="0" xfId="0" applyFont="1" applyFill="1" applyBorder="1" applyAlignment="1" applyProtection="1">
      <alignment horizontal="left" vertical="center"/>
      <protection hidden="1"/>
    </xf>
    <xf numFmtId="0" fontId="4" fillId="60" borderId="23" xfId="0" applyFont="1" applyFill="1" applyBorder="1" applyAlignment="1" applyProtection="1">
      <alignment horizontal="left" vertical="center"/>
      <protection hidden="1"/>
    </xf>
    <xf numFmtId="0" fontId="28" fillId="2" borderId="63" xfId="0" applyFont="1" applyFill="1" applyBorder="1" applyAlignment="1" applyProtection="1">
      <alignment horizontal="left"/>
      <protection locked="0" hidden="1"/>
    </xf>
    <xf numFmtId="0" fontId="28" fillId="2" borderId="20" xfId="0" applyFont="1" applyFill="1" applyBorder="1" applyAlignment="1" applyProtection="1">
      <alignment horizontal="left"/>
      <protection locked="0" hidden="1"/>
    </xf>
    <xf numFmtId="0" fontId="28" fillId="2" borderId="21" xfId="0" applyFont="1" applyFill="1" applyBorder="1" applyAlignment="1" applyProtection="1">
      <alignment horizontal="left"/>
      <protection locked="0" hidden="1"/>
    </xf>
    <xf numFmtId="0" fontId="28" fillId="2" borderId="8" xfId="0" applyFont="1" applyFill="1" applyBorder="1" applyAlignment="1" applyProtection="1">
      <alignment horizontal="left"/>
      <protection locked="0" hidden="1"/>
    </xf>
    <xf numFmtId="0" fontId="28" fillId="2" borderId="16" xfId="0" applyFont="1" applyFill="1" applyBorder="1" applyAlignment="1" applyProtection="1">
      <alignment horizontal="left"/>
      <protection locked="0" hidden="1"/>
    </xf>
    <xf numFmtId="0" fontId="28" fillId="2" borderId="17" xfId="0" applyFont="1" applyFill="1" applyBorder="1" applyAlignment="1" applyProtection="1">
      <alignment horizontal="left"/>
      <protection locked="0" hidden="1"/>
    </xf>
    <xf numFmtId="0" fontId="4" fillId="60" borderId="26" xfId="0" applyFont="1" applyFill="1" applyBorder="1" applyAlignment="1" applyProtection="1">
      <alignment horizontal="left" vertical="center" wrapText="1"/>
      <protection hidden="1"/>
    </xf>
    <xf numFmtId="0" fontId="4" fillId="60" borderId="27" xfId="0" applyFont="1" applyFill="1" applyBorder="1" applyAlignment="1" applyProtection="1">
      <alignment horizontal="left" vertical="center" wrapText="1"/>
      <protection hidden="1"/>
    </xf>
    <xf numFmtId="0" fontId="4" fillId="60" borderId="28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2" borderId="8" xfId="0" applyFill="1" applyBorder="1" applyAlignment="1" applyProtection="1">
      <alignment horizontal="left"/>
      <protection locked="0" hidden="1"/>
    </xf>
    <xf numFmtId="0" fontId="0" fillId="2" borderId="16" xfId="0" applyFill="1" applyBorder="1" applyAlignment="1" applyProtection="1">
      <alignment horizontal="left"/>
      <protection locked="0" hidden="1"/>
    </xf>
    <xf numFmtId="0" fontId="0" fillId="2" borderId="17" xfId="0" applyFill="1" applyBorder="1" applyAlignment="1" applyProtection="1">
      <alignment horizontal="left"/>
      <protection locked="0" hidden="1"/>
    </xf>
    <xf numFmtId="0" fontId="0" fillId="2" borderId="71" xfId="0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/>
      <protection locked="0" hidden="1"/>
    </xf>
    <xf numFmtId="0" fontId="0" fillId="2" borderId="23" xfId="0" applyFill="1" applyBorder="1" applyAlignment="1" applyProtection="1">
      <alignment horizontal="left"/>
      <protection locked="0" hidden="1"/>
    </xf>
    <xf numFmtId="0" fontId="4" fillId="60" borderId="27" xfId="0" applyFont="1" applyFill="1" applyBorder="1" applyAlignment="1" applyProtection="1">
      <alignment horizontal="left" vertical="center"/>
      <protection hidden="1"/>
    </xf>
    <xf numFmtId="0" fontId="4" fillId="60" borderId="28" xfId="0" applyFont="1" applyFill="1" applyBorder="1" applyAlignment="1" applyProtection="1">
      <alignment horizontal="left" vertical="center"/>
      <protection hidden="1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5" fillId="0" borderId="55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9" fillId="0" borderId="45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166" fontId="5" fillId="0" borderId="6" xfId="0" applyNumberFormat="1" applyFont="1" applyFill="1" applyBorder="1" applyAlignment="1" applyProtection="1">
      <alignment horizontal="center" vertical="center"/>
      <protection hidden="1"/>
    </xf>
    <xf numFmtId="166" fontId="5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6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</cellXfs>
  <cellStyles count="345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90" builtinId="9" hidden="1"/>
    <cellStyle name="Besuchter Hyperlink" xfId="91" builtinId="9" hidden="1"/>
    <cellStyle name="Besuchter Hyperlink" xfId="92" builtinId="9" hidden="1"/>
    <cellStyle name="Besuchter Hyperlink" xfId="93" builtinId="9" hidden="1"/>
    <cellStyle name="Besuchter Hyperlink" xfId="94" builtinId="9" hidden="1"/>
    <cellStyle name="Besuchter Hyperlink" xfId="95" builtinId="9" hidden="1"/>
    <cellStyle name="Besuchter Hyperlink" xfId="96" builtinId="9" hidden="1"/>
    <cellStyle name="Besuchter Hyperlink" xfId="97" builtinId="9" hidden="1"/>
    <cellStyle name="Besuchter Hyperlink" xfId="98" builtinId="9" hidden="1"/>
    <cellStyle name="Besuchter Hyperlink" xfId="99" builtinId="9" hidden="1"/>
    <cellStyle name="Besuchter Hyperlink" xfId="100" builtinId="9" hidden="1"/>
    <cellStyle name="Besuchter Hyperlink" xfId="101" builtinId="9" hidden="1"/>
    <cellStyle name="Besuchter Hyperlink" xfId="102" builtinId="9" hidden="1"/>
    <cellStyle name="Besuchter Hyperlink" xfId="103" builtinId="9" hidden="1"/>
    <cellStyle name="Besuchter Hyperlink" xfId="104" builtinId="9" hidden="1"/>
    <cellStyle name="Besuchter Hyperlink" xfId="105" builtinId="9" hidden="1"/>
    <cellStyle name="Besuchter Hyperlink" xfId="106" builtinId="9" hidden="1"/>
    <cellStyle name="Besuchter Hyperlink" xfId="107" builtinId="9" hidden="1"/>
    <cellStyle name="Besuchter Hyperlink" xfId="108" builtinId="9" hidden="1"/>
    <cellStyle name="Besuchter Hyperlink" xfId="109" builtinId="9" hidden="1"/>
    <cellStyle name="Besuchter Hyperlink" xfId="110" builtinId="9" hidden="1"/>
    <cellStyle name="Besuchter Hyperlink" xfId="111" builtinId="9" hidden="1"/>
    <cellStyle name="Besuchter Hyperlink" xfId="112" builtinId="9" hidden="1"/>
    <cellStyle name="Besuchter Hyperlink" xfId="113" builtinId="9" hidden="1"/>
    <cellStyle name="Besuchter Hyperlink" xfId="114" builtinId="9" hidden="1"/>
    <cellStyle name="Besuchter Hyperlink" xfId="115" builtinId="9" hidden="1"/>
    <cellStyle name="Besuchter Hyperlink" xfId="116" builtinId="9" hidden="1"/>
    <cellStyle name="Besuchter Hyperlink" xfId="117" builtinId="9" hidden="1"/>
    <cellStyle name="Besuchter Hyperlink" xfId="118" builtinId="9" hidden="1"/>
    <cellStyle name="Besuchter Hyperlink" xfId="119" builtinId="9" hidden="1"/>
    <cellStyle name="Besuchter Hyperlink" xfId="120" builtinId="9" hidden="1"/>
    <cellStyle name="Besuchter Hyperlink" xfId="121" builtinId="9" hidden="1"/>
    <cellStyle name="Besuchter Hyperlink" xfId="122" builtinId="9" hidden="1"/>
    <cellStyle name="Besuchter Hyperlink" xfId="123" builtinId="9" hidden="1"/>
    <cellStyle name="Besuchter Hyperlink" xfId="124" builtinId="9" hidden="1"/>
    <cellStyle name="Besuchter Hyperlink" xfId="125" builtinId="9" hidden="1"/>
    <cellStyle name="Besuchter Hyperlink" xfId="126" builtinId="9" hidden="1"/>
    <cellStyle name="Besuchter Hyperlink" xfId="127" builtinId="9" hidden="1"/>
    <cellStyle name="Besuchter Hyperlink" xfId="128" builtinId="9" hidden="1"/>
    <cellStyle name="Besuchter Hyperlink" xfId="129" builtinId="9" hidden="1"/>
    <cellStyle name="Besuchter Hyperlink" xfId="130" builtinId="9" hidden="1"/>
    <cellStyle name="Besuchter Hyperlink" xfId="131" builtinId="9" hidden="1"/>
    <cellStyle name="Besuchter Hyperlink" xfId="132" builtinId="9" hidden="1"/>
    <cellStyle name="Besuchter Hyperlink" xfId="133" builtinId="9" hidden="1"/>
    <cellStyle name="Besuchter Hyperlink" xfId="134" builtinId="9" hidden="1"/>
    <cellStyle name="Besuchter Hyperlink" xfId="135" builtinId="9" hidden="1"/>
    <cellStyle name="Besuchter Hyperlink" xfId="136" builtinId="9" hidden="1"/>
    <cellStyle name="Besuchter Hyperlink" xfId="137" builtinId="9" hidden="1"/>
    <cellStyle name="Besuchter Hyperlink" xfId="138" builtinId="9" hidden="1"/>
    <cellStyle name="Besuchter Hyperlink" xfId="139" builtinId="9" hidden="1"/>
    <cellStyle name="Besuchter Hyperlink" xfId="140" builtinId="9" hidden="1"/>
    <cellStyle name="Besuchter Hyperlink" xfId="141" builtinId="9" hidden="1"/>
    <cellStyle name="Besuchter Hyperlink" xfId="142" builtinId="9" hidden="1"/>
    <cellStyle name="Besuchter Hyperlink" xfId="143" builtinId="9" hidden="1"/>
    <cellStyle name="Besuchter Hyperlink" xfId="144" builtinId="9" hidden="1"/>
    <cellStyle name="Besuchter Hyperlink" xfId="145" builtinId="9" hidden="1"/>
    <cellStyle name="Besuchter Hyperlink" xfId="146" builtinId="9" hidden="1"/>
    <cellStyle name="Besuchter Hyperlink" xfId="147" builtinId="9" hidden="1"/>
    <cellStyle name="Besuchter Hyperlink" xfId="148" builtinId="9" hidden="1"/>
    <cellStyle name="Besuchter Hyperlink" xfId="149" builtinId="9" hidden="1"/>
    <cellStyle name="Besuchter Hyperlink" xfId="150" builtinId="9" hidden="1"/>
    <cellStyle name="Besuchter Hyperlink" xfId="151" builtinId="9" hidden="1"/>
    <cellStyle name="Besuchter Hyperlink" xfId="152" builtinId="9" hidden="1"/>
    <cellStyle name="Besuchter Hyperlink" xfId="153" builtinId="9" hidden="1"/>
    <cellStyle name="Besuchter Hyperlink" xfId="154" builtinId="9" hidden="1"/>
    <cellStyle name="Besuchter Hyperlink" xfId="155" builtinId="9" hidden="1"/>
    <cellStyle name="Besuchter Hyperlink" xfId="156" builtinId="9" hidden="1"/>
    <cellStyle name="Besuchter Hyperlink" xfId="157" builtinId="9" hidden="1"/>
    <cellStyle name="Besuchter Hyperlink" xfId="158" builtinId="9" hidden="1"/>
    <cellStyle name="Besuchter Hyperlink" xfId="159" builtinId="9" hidden="1"/>
    <cellStyle name="Besuchter Hyperlink" xfId="160" builtinId="9" hidden="1"/>
    <cellStyle name="Besuchter Hyperlink" xfId="162" builtinId="9" hidden="1"/>
    <cellStyle name="Besuchter Hyperlink" xfId="163" builtinId="9" hidden="1"/>
    <cellStyle name="Besuchter Hyperlink" xfId="164" builtinId="9" hidden="1"/>
    <cellStyle name="Besuchter Hyperlink" xfId="165" builtinId="9" hidden="1"/>
    <cellStyle name="Besuchter Hyperlink" xfId="166" builtinId="9" hidden="1"/>
    <cellStyle name="Besuchter Hyperlink" xfId="167" builtinId="9" hidden="1"/>
    <cellStyle name="Besuchter Hyperlink" xfId="168" builtinId="9" hidden="1"/>
    <cellStyle name="Besuchter Hyperlink" xfId="169" builtinId="9" hidden="1"/>
    <cellStyle name="Besuchter Hyperlink" xfId="170" builtinId="9" hidden="1"/>
    <cellStyle name="Besuchter Hyperlink" xfId="171" builtinId="9" hidden="1"/>
    <cellStyle name="Besuchter Hyperlink" xfId="172" builtinId="9" hidden="1"/>
    <cellStyle name="Besuchter Hyperlink" xfId="173" builtinId="9" hidden="1"/>
    <cellStyle name="Besuchter Hyperlink" xfId="174" builtinId="9" hidden="1"/>
    <cellStyle name="Besuchter Hyperlink" xfId="175" builtinId="9" hidden="1"/>
    <cellStyle name="Besuchter Hyperlink" xfId="176" builtinId="9" hidden="1"/>
    <cellStyle name="Besuchter Hyperlink" xfId="177" builtinId="9" hidden="1"/>
    <cellStyle name="Besuchter Hyperlink" xfId="178" builtinId="9" hidden="1"/>
    <cellStyle name="Besuchter Hyperlink" xfId="179" builtinId="9" hidden="1"/>
    <cellStyle name="Besuchter Hyperlink" xfId="180" builtinId="9" hidden="1"/>
    <cellStyle name="Besuchter Hyperlink" xfId="181" builtinId="9" hidden="1"/>
    <cellStyle name="Besuchter Hyperlink" xfId="182" builtinId="9" hidden="1"/>
    <cellStyle name="Besuchter Hyperlink" xfId="183" builtinId="9" hidden="1"/>
    <cellStyle name="Besuchter Hyperlink" xfId="184" builtinId="9" hidden="1"/>
    <cellStyle name="Besuchter Hyperlink" xfId="185" builtinId="9" hidden="1"/>
    <cellStyle name="Besuchter Hyperlink" xfId="186" builtinId="9" hidden="1"/>
    <cellStyle name="Besuchter Hyperlink" xfId="187" builtinId="9" hidden="1"/>
    <cellStyle name="Besuchter Hyperlink" xfId="188" builtinId="9" hidden="1"/>
    <cellStyle name="Besuchter Hyperlink" xfId="189" builtinId="9" hidden="1"/>
    <cellStyle name="Besuchter Hyperlink" xfId="190" builtinId="9" hidden="1"/>
    <cellStyle name="Besuchter Hyperlink" xfId="191" builtinId="9" hidden="1"/>
    <cellStyle name="Besuchter Hyperlink" xfId="192" builtinId="9" hidden="1"/>
    <cellStyle name="Besuchter Hyperlink" xfId="193" builtinId="9" hidden="1"/>
    <cellStyle name="Besuchter Hyperlink" xfId="194" builtinId="9" hidden="1"/>
    <cellStyle name="Besuchter Hyperlink" xfId="195" builtinId="9" hidden="1"/>
    <cellStyle name="Besuchter Hyperlink" xfId="196" builtinId="9" hidden="1"/>
    <cellStyle name="Besuchter Hyperlink" xfId="197" builtinId="9" hidden="1"/>
    <cellStyle name="Besuchter Hyperlink" xfId="198" builtinId="9" hidden="1"/>
    <cellStyle name="Besuchter Hyperlink" xfId="199" builtinId="9" hidden="1"/>
    <cellStyle name="Besuchter Hyperlink" xfId="200" builtinId="9" hidden="1"/>
    <cellStyle name="Besuchter Hyperlink" xfId="201" builtinId="9" hidden="1"/>
    <cellStyle name="Besuchter Hyperlink" xfId="202" builtinId="9" hidden="1"/>
    <cellStyle name="Besuchter Hyperlink" xfId="203" builtinId="9" hidden="1"/>
    <cellStyle name="Besuchter Hyperlink" xfId="204" builtinId="9" hidden="1"/>
    <cellStyle name="Besuchter Hyperlink" xfId="205" builtinId="9" hidden="1"/>
    <cellStyle name="Besuchter Hyperlink" xfId="206" builtinId="9" hidden="1"/>
    <cellStyle name="Besuchter Hyperlink" xfId="207" builtinId="9" hidden="1"/>
    <cellStyle name="Besuchter Hyperlink" xfId="208" builtinId="9" hidden="1"/>
    <cellStyle name="Besuchter Hyperlink" xfId="209" builtinId="9" hidden="1"/>
    <cellStyle name="Besuchter Hyperlink" xfId="210" builtinId="9" hidden="1"/>
    <cellStyle name="Besuchter Hyperlink" xfId="211" builtinId="9" hidden="1"/>
    <cellStyle name="Besuchter Hyperlink" xfId="212" builtinId="9" hidden="1"/>
    <cellStyle name="Besuchter Hyperlink" xfId="213" builtinId="9" hidden="1"/>
    <cellStyle name="Besuchter Hyperlink" xfId="214" builtinId="9" hidden="1"/>
    <cellStyle name="Besuchter Hyperlink" xfId="215" builtinId="9" hidden="1"/>
    <cellStyle name="Besuchter Hyperlink" xfId="216" builtinId="9" hidden="1"/>
    <cellStyle name="Besuchter Hyperlink" xfId="217" builtinId="9" hidden="1"/>
    <cellStyle name="Besuchter Hyperlink" xfId="218" builtinId="9" hidden="1"/>
    <cellStyle name="Besuchter Hyperlink" xfId="219" builtinId="9" hidden="1"/>
    <cellStyle name="Besuchter Hyperlink" xfId="220" builtinId="9" hidden="1"/>
    <cellStyle name="Besuchter Hyperlink" xfId="221" builtinId="9" hidden="1"/>
    <cellStyle name="Besuchter Hyperlink" xfId="222" builtinId="9" hidden="1"/>
    <cellStyle name="Besuchter Hyperlink" xfId="223" builtinId="9" hidden="1"/>
    <cellStyle name="Besuchter Hyperlink" xfId="224" builtinId="9" hidden="1"/>
    <cellStyle name="Besuchter Hyperlink" xfId="225" builtinId="9" hidden="1"/>
    <cellStyle name="Besuchter Hyperlink" xfId="226" builtinId="9" hidden="1"/>
    <cellStyle name="Besuchter Hyperlink" xfId="227" builtinId="9" hidden="1"/>
    <cellStyle name="Besuchter Hyperlink" xfId="228" builtinId="9" hidden="1"/>
    <cellStyle name="Besuchter Hyperlink" xfId="229" builtinId="9" hidden="1"/>
    <cellStyle name="Besuchter Hyperlink" xfId="230" builtinId="9" hidden="1"/>
    <cellStyle name="Besuchter Hyperlink" xfId="231" builtinId="9" hidden="1"/>
    <cellStyle name="Besuchter Hyperlink" xfId="232" builtinId="9" hidden="1"/>
    <cellStyle name="Besuchter Hyperlink" xfId="233" builtinId="9" hidden="1"/>
    <cellStyle name="Besuchter Hyperlink" xfId="234" builtinId="9" hidden="1"/>
    <cellStyle name="Besuchter Hyperlink" xfId="235" builtinId="9" hidden="1"/>
    <cellStyle name="Besuchter Hyperlink" xfId="236" builtinId="9" hidden="1"/>
    <cellStyle name="Besuchter Hyperlink" xfId="237" builtinId="9" hidden="1"/>
    <cellStyle name="Besuchter Hyperlink" xfId="238" builtinId="9" hidden="1"/>
    <cellStyle name="Besuchter Hyperlink" xfId="239" builtinId="9" hidden="1"/>
    <cellStyle name="Besuchter Hyperlink" xfId="240" builtinId="9" hidden="1"/>
    <cellStyle name="Besuchter Hyperlink" xfId="241" builtinId="9" hidden="1"/>
    <cellStyle name="Besuchter Hyperlink" xfId="242" builtinId="9" hidden="1"/>
    <cellStyle name="Besuchter Hyperlink" xfId="243" builtinId="9" hidden="1"/>
    <cellStyle name="Besuchter Hyperlink" xfId="244" builtinId="9" hidden="1"/>
    <cellStyle name="Besuchter Hyperlink" xfId="245" builtinId="9" hidden="1"/>
    <cellStyle name="Besuchter Hyperlink" xfId="246" builtinId="9" hidden="1"/>
    <cellStyle name="Besuchter Hyperlink" xfId="247" builtinId="9" hidden="1"/>
    <cellStyle name="Besuchter Hyperlink" xfId="248" builtinId="9" hidden="1"/>
    <cellStyle name="Besuchter Hyperlink" xfId="249" builtinId="9" hidden="1"/>
    <cellStyle name="Besuchter Hyperlink" xfId="250" builtinId="9" hidden="1"/>
    <cellStyle name="Besuchter Hyperlink" xfId="251" builtinId="9" hidden="1"/>
    <cellStyle name="Besuchter Hyperlink" xfId="252" builtinId="9" hidden="1"/>
    <cellStyle name="Besuchter Hyperlink" xfId="253" builtinId="9" hidden="1"/>
    <cellStyle name="Besuchter Hyperlink" xfId="254" builtinId="9" hidden="1"/>
    <cellStyle name="Besuchter Hyperlink" xfId="255" builtinId="9" hidden="1"/>
    <cellStyle name="Besuchter Hyperlink" xfId="256" builtinId="9" hidden="1"/>
    <cellStyle name="Besuchter Hyperlink" xfId="257" builtinId="9" hidden="1"/>
    <cellStyle name="Besuchter Hyperlink" xfId="258" builtinId="9" hidden="1"/>
    <cellStyle name="Besuchter Hyperlink" xfId="259" builtinId="9" hidden="1"/>
    <cellStyle name="Besuchter Hyperlink" xfId="260" builtinId="9" hidden="1"/>
    <cellStyle name="Besuchter Hyperlink" xfId="261" builtinId="9" hidden="1"/>
    <cellStyle name="Besuchter Hyperlink" xfId="262" builtinId="9" hidden="1"/>
    <cellStyle name="Besuchter Hyperlink" xfId="263" builtinId="9" hidden="1"/>
    <cellStyle name="Besuchter Hyperlink" xfId="264" builtinId="9" hidden="1"/>
    <cellStyle name="Besuchter Hyperlink" xfId="265" builtinId="9" hidden="1"/>
    <cellStyle name="Besuchter Hyperlink" xfId="266" builtinId="9" hidden="1"/>
    <cellStyle name="Besuchter Hyperlink" xfId="267" builtinId="9" hidden="1"/>
    <cellStyle name="Besuchter Hyperlink" xfId="268" builtinId="9" hidden="1"/>
    <cellStyle name="Besuchter Hyperlink" xfId="269" builtinId="9" hidden="1"/>
    <cellStyle name="Besuchter Hyperlink" xfId="270" builtinId="9" hidden="1"/>
    <cellStyle name="Besuchter Hyperlink" xfId="271" builtinId="9" hidden="1"/>
    <cellStyle name="Besuchter Hyperlink" xfId="272" builtinId="9" hidden="1"/>
    <cellStyle name="Besuchter Hyperlink" xfId="273" builtinId="9" hidden="1"/>
    <cellStyle name="Besuchter Hyperlink" xfId="274" builtinId="9" hidden="1"/>
    <cellStyle name="Besuchter Hyperlink" xfId="275" builtinId="9" hidden="1"/>
    <cellStyle name="Besuchter Hyperlink" xfId="276" builtinId="9" hidden="1"/>
    <cellStyle name="Besuchter Hyperlink" xfId="277" builtinId="9" hidden="1"/>
    <cellStyle name="Besuchter Hyperlink" xfId="278" builtinId="9" hidden="1"/>
    <cellStyle name="Besuchter Hyperlink" xfId="279" builtinId="9" hidden="1"/>
    <cellStyle name="Besuchter Hyperlink" xfId="280" builtinId="9" hidden="1"/>
    <cellStyle name="Besuchter Hyperlink" xfId="281" builtinId="9" hidden="1"/>
    <cellStyle name="Besuchter Hyperlink" xfId="282" builtinId="9" hidden="1"/>
    <cellStyle name="Besuchter Hyperlink" xfId="283" builtinId="9" hidden="1"/>
    <cellStyle name="Besuchter Hyperlink" xfId="284" builtinId="9" hidden="1"/>
    <cellStyle name="Besuchter Hyperlink" xfId="285" builtinId="9" hidden="1"/>
    <cellStyle name="Besuchter Hyperlink" xfId="286" builtinId="9" hidden="1"/>
    <cellStyle name="Besuchter Hyperlink" xfId="287" builtinId="9" hidden="1"/>
    <cellStyle name="Besuchter Hyperlink" xfId="288" builtinId="9" hidden="1"/>
    <cellStyle name="Besuchter Hyperlink" xfId="289" builtinId="9" hidden="1"/>
    <cellStyle name="Besuchter Hyperlink" xfId="290" builtinId="9" hidden="1"/>
    <cellStyle name="Besuchter Hyperlink" xfId="291" builtinId="9" hidden="1"/>
    <cellStyle name="Besuchter Hyperlink" xfId="292" builtinId="9" hidden="1"/>
    <cellStyle name="Besuchter Hyperlink" xfId="293" builtinId="9" hidden="1"/>
    <cellStyle name="Besuchter Hyperlink" xfId="294" builtinId="9" hidden="1"/>
    <cellStyle name="Besuchter Hyperlink" xfId="295" builtinId="9" hidden="1"/>
    <cellStyle name="Besuchter Hyperlink" xfId="296" builtinId="9" hidden="1"/>
    <cellStyle name="Besuchter Hyperlink" xfId="297" builtinId="9" hidden="1"/>
    <cellStyle name="Besuchter Hyperlink" xfId="298" builtinId="9" hidden="1"/>
    <cellStyle name="Besuchter Hyperlink" xfId="299" builtinId="9" hidden="1"/>
    <cellStyle name="Besuchter Hyperlink" xfId="300" builtinId="9" hidden="1"/>
    <cellStyle name="Besuchter Hyperlink" xfId="301" builtinId="9" hidden="1"/>
    <cellStyle name="Besuchter Hyperlink" xfId="302" builtinId="9" hidden="1"/>
    <cellStyle name="Besuchter Hyperlink" xfId="303" builtinId="9" hidden="1"/>
    <cellStyle name="Besuchter Hyperlink" xfId="304" builtinId="9" hidden="1"/>
    <cellStyle name="Besuchter Hyperlink" xfId="306" builtinId="9" hidden="1"/>
    <cellStyle name="Besuchter Hyperlink" xfId="307" builtinId="9" hidden="1"/>
    <cellStyle name="Besuchter Hyperlink" xfId="308" builtinId="9" hidden="1"/>
    <cellStyle name="Besuchter Hyperlink" xfId="309" builtinId="9" hidden="1"/>
    <cellStyle name="Besuchter Hyperlink" xfId="310" builtinId="9" hidden="1"/>
    <cellStyle name="Besuchter Hyperlink" xfId="311" builtinId="9" hidden="1"/>
    <cellStyle name="Besuchter Hyperlink" xfId="312" builtinId="9" hidden="1"/>
    <cellStyle name="Besuchter Hyperlink" xfId="313" builtinId="9" hidden="1"/>
    <cellStyle name="Besuchter Hyperlink" xfId="314" builtinId="9" hidden="1"/>
    <cellStyle name="Besuchter Hyperlink" xfId="315" builtinId="9" hidden="1"/>
    <cellStyle name="Besuchter Hyperlink" xfId="316" builtinId="9" hidden="1"/>
    <cellStyle name="Besuchter Hyperlink" xfId="317" builtinId="9" hidden="1"/>
    <cellStyle name="Besuchter Hyperlink" xfId="318" builtinId="9" hidden="1"/>
    <cellStyle name="Besuchter Hyperlink" xfId="319" builtinId="9" hidden="1"/>
    <cellStyle name="Besuchter Hyperlink" xfId="320" builtinId="9" hidden="1"/>
    <cellStyle name="Besuchter Hyperlink" xfId="321" builtinId="9" hidden="1"/>
    <cellStyle name="Besuchter Hyperlink" xfId="322" builtinId="9" hidden="1"/>
    <cellStyle name="Besuchter Hyperlink" xfId="323" builtinId="9" hidden="1"/>
    <cellStyle name="Besuchter Hyperlink" xfId="324" builtinId="9" hidden="1"/>
    <cellStyle name="Besuchter Hyperlink" xfId="325" builtinId="9" hidden="1"/>
    <cellStyle name="Besuchter Hyperlink" xfId="326" builtinId="9" hidden="1"/>
    <cellStyle name="Besuchter Hyperlink" xfId="327" builtinId="9" hidden="1"/>
    <cellStyle name="Besuchter Hyperlink" xfId="328" builtinId="9" hidden="1"/>
    <cellStyle name="Besuchter Hyperlink" xfId="329" builtinId="9" hidden="1"/>
    <cellStyle name="Besuchter Hyperlink" xfId="330" builtinId="9" hidden="1"/>
    <cellStyle name="Besuchter Hyperlink" xfId="331" builtinId="9" hidden="1"/>
    <cellStyle name="Besuchter Hyperlink" xfId="332" builtinId="9" hidden="1"/>
    <cellStyle name="Besuchter Hyperlink" xfId="333" builtinId="9" hidden="1"/>
    <cellStyle name="Besuchter Hyperlink" xfId="334" builtinId="9" hidden="1"/>
    <cellStyle name="Besuchter Hyperlink" xfId="335" builtinId="9" hidden="1"/>
    <cellStyle name="Besuchter Hyperlink" xfId="336" builtinId="9" hidden="1"/>
    <cellStyle name="Besuchter Hyperlink" xfId="337" builtinId="9" hidden="1"/>
    <cellStyle name="Besuchter Hyperlink" xfId="340" builtinId="9" hidden="1"/>
    <cellStyle name="Besuchter Hyperlink" xfId="341" builtinId="9" hidden="1"/>
    <cellStyle name="Besuchter Hyperlink" xfId="342" builtinId="9" hidden="1"/>
    <cellStyle name="Excel Built-in Normal" xfId="161" xr:uid="{00000000-0005-0000-0000-000024010000}"/>
    <cellStyle name="Gut" xfId="88" builtinId="26"/>
    <cellStyle name="Gut 2" xfId="338" xr:uid="{00000000-0005-0000-0000-000026010000}"/>
    <cellStyle name="Komma" xfId="87" builtinId="3"/>
    <cellStyle name="Komma 2" xfId="344" xr:uid="{00000000-0005-0000-0000-00008001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/>
    <cellStyle name="Neutral 2" xfId="339" xr:uid="{00000000-0005-0000-0000-000052010000}"/>
    <cellStyle name="Prozent" xfId="305" builtinId="5"/>
    <cellStyle name="Schlecht" xfId="89" builtinId="27"/>
    <cellStyle name="Standard" xfId="0" builtinId="0"/>
    <cellStyle name="Währung" xfId="1" builtinId="4"/>
    <cellStyle name="Währung 2" xfId="343" xr:uid="{00000000-0005-0000-0000-000081010000}"/>
  </cellStyles>
  <dxfs count="0"/>
  <tableStyles count="0" defaultTableStyle="TableStyleMedium9" defaultPivotStyle="PivotStyleLight16"/>
  <colors>
    <mruColors>
      <color rgb="FF0E0E10"/>
      <color rgb="FFF1ECE1"/>
      <color rgb="FFFFFF00"/>
      <color rgb="FFFF4D06"/>
      <color rgb="FFF7B528"/>
      <color rgb="FFE25303"/>
      <color rgb="FFBB1E10"/>
      <color rgb="FF007CB0"/>
      <color rgb="FF008B29"/>
      <color rgb="FF989E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20</xdr:row>
      <xdr:rowOff>152400</xdr:rowOff>
    </xdr:from>
    <xdr:to>
      <xdr:col>11</xdr:col>
      <xdr:colOff>571500</xdr:colOff>
      <xdr:row>30</xdr:row>
      <xdr:rowOff>187916</xdr:rowOff>
    </xdr:to>
    <xdr:pic>
      <xdr:nvPicPr>
        <xdr:cNvPr id="2" name="Bild 1" descr="Bildschirmfoto 2016-07-11 um 18.25.5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4700" y="3454400"/>
          <a:ext cx="4381500" cy="183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4"/>
  <sheetViews>
    <sheetView showGridLines="0" workbookViewId="0">
      <selection activeCell="B3" sqref="B3:E3"/>
    </sheetView>
  </sheetViews>
  <sheetFormatPr baseColWidth="10" defaultRowHeight="15" x14ac:dyDescent="0.25"/>
  <cols>
    <col min="1" max="1" width="20.42578125" style="70" bestFit="1" customWidth="1"/>
    <col min="2" max="5" width="10.85546875" style="70"/>
    <col min="6" max="6" width="15.140625" style="70" customWidth="1"/>
    <col min="7" max="7" width="8.85546875" style="70" customWidth="1"/>
    <col min="8" max="11" width="10.85546875" style="70"/>
  </cols>
  <sheetData>
    <row r="1" spans="1:18" ht="15.75" thickBot="1" x14ac:dyDescent="0.3"/>
    <row r="2" spans="1:18" ht="15.75" thickBot="1" x14ac:dyDescent="0.3">
      <c r="A2" s="466" t="s">
        <v>80</v>
      </c>
      <c r="B2" s="467"/>
      <c r="C2" s="467"/>
      <c r="D2" s="467"/>
      <c r="E2" s="467"/>
      <c r="F2" s="466" t="s">
        <v>81</v>
      </c>
      <c r="G2" s="467"/>
      <c r="H2" s="467"/>
      <c r="I2" s="467"/>
      <c r="J2" s="467"/>
      <c r="K2" s="468"/>
    </row>
    <row r="3" spans="1:18" x14ac:dyDescent="0.25">
      <c r="A3" s="90" t="s">
        <v>61</v>
      </c>
      <c r="B3" s="469"/>
      <c r="C3" s="470"/>
      <c r="D3" s="470"/>
      <c r="E3" s="471"/>
      <c r="F3" s="472" t="s">
        <v>61</v>
      </c>
      <c r="G3" s="473"/>
      <c r="H3" s="474"/>
      <c r="I3" s="474"/>
      <c r="J3" s="474"/>
      <c r="K3" s="475"/>
    </row>
    <row r="4" spans="1:18" x14ac:dyDescent="0.25">
      <c r="A4" s="91" t="s">
        <v>82</v>
      </c>
      <c r="B4" s="459"/>
      <c r="C4" s="460"/>
      <c r="D4" s="460"/>
      <c r="E4" s="461"/>
      <c r="F4" s="462" t="s">
        <v>98</v>
      </c>
      <c r="G4" s="463"/>
      <c r="H4" s="464"/>
      <c r="I4" s="464"/>
      <c r="J4" s="464"/>
      <c r="K4" s="465"/>
    </row>
    <row r="5" spans="1:18" x14ac:dyDescent="0.25">
      <c r="A5" s="91" t="s">
        <v>83</v>
      </c>
      <c r="B5" s="459"/>
      <c r="C5" s="460"/>
      <c r="D5" s="460"/>
      <c r="E5" s="461"/>
      <c r="F5" s="462" t="s">
        <v>83</v>
      </c>
      <c r="G5" s="463"/>
      <c r="H5" s="464"/>
      <c r="I5" s="464"/>
      <c r="J5" s="464"/>
      <c r="K5" s="465"/>
    </row>
    <row r="6" spans="1:18" x14ac:dyDescent="0.25">
      <c r="A6" s="91" t="s">
        <v>62</v>
      </c>
      <c r="B6" s="459"/>
      <c r="C6" s="460"/>
      <c r="D6" s="460"/>
      <c r="E6" s="461"/>
      <c r="F6" s="462" t="s">
        <v>62</v>
      </c>
      <c r="G6" s="463"/>
      <c r="H6" s="464"/>
      <c r="I6" s="464"/>
      <c r="J6" s="464"/>
      <c r="K6" s="465"/>
    </row>
    <row r="7" spans="1:18" x14ac:dyDescent="0.25">
      <c r="A7" s="91" t="s">
        <v>89</v>
      </c>
      <c r="B7" s="459"/>
      <c r="C7" s="460"/>
      <c r="D7" s="460"/>
      <c r="E7" s="461"/>
      <c r="F7" s="462" t="s">
        <v>60</v>
      </c>
      <c r="G7" s="463"/>
      <c r="H7" s="464"/>
      <c r="I7" s="464"/>
      <c r="J7" s="464"/>
      <c r="K7" s="465"/>
    </row>
    <row r="8" spans="1:18" x14ac:dyDescent="0.25">
      <c r="A8" s="91" t="s">
        <v>60</v>
      </c>
      <c r="B8" s="459"/>
      <c r="C8" s="460"/>
      <c r="D8" s="460"/>
      <c r="E8" s="461"/>
      <c r="F8" s="462" t="s">
        <v>59</v>
      </c>
      <c r="G8" s="463"/>
      <c r="H8" s="464"/>
      <c r="I8" s="464"/>
      <c r="J8" s="464"/>
      <c r="K8" s="465"/>
    </row>
    <row r="9" spans="1:18" x14ac:dyDescent="0.25">
      <c r="A9" s="91" t="s">
        <v>59</v>
      </c>
      <c r="B9" s="459"/>
      <c r="C9" s="460"/>
      <c r="D9" s="460"/>
      <c r="E9" s="461"/>
      <c r="F9" s="462" t="s">
        <v>99</v>
      </c>
      <c r="G9" s="463"/>
      <c r="H9" s="464"/>
      <c r="I9" s="464"/>
      <c r="J9" s="464"/>
      <c r="K9" s="465"/>
    </row>
    <row r="10" spans="1:18" ht="15.75" thickBot="1" x14ac:dyDescent="0.3">
      <c r="A10" s="91" t="s">
        <v>99</v>
      </c>
      <c r="B10" s="482"/>
      <c r="C10" s="483"/>
      <c r="D10" s="483"/>
      <c r="E10" s="484"/>
      <c r="F10" s="485" t="s">
        <v>100</v>
      </c>
      <c r="G10" s="486"/>
      <c r="H10" s="487"/>
      <c r="I10" s="487"/>
      <c r="J10" s="487"/>
      <c r="K10" s="488"/>
    </row>
    <row r="11" spans="1:18" ht="15.75" thickBot="1" x14ac:dyDescent="0.3">
      <c r="A11" s="92" t="s">
        <v>100</v>
      </c>
      <c r="B11" s="476"/>
      <c r="C11" s="477"/>
      <c r="D11" s="477"/>
      <c r="E11" s="478"/>
      <c r="F11" s="93"/>
      <c r="G11" s="93"/>
      <c r="H11" s="93"/>
      <c r="I11" s="93"/>
      <c r="J11" s="93"/>
    </row>
    <row r="12" spans="1:18" ht="15.75" thickBot="1" x14ac:dyDescent="0.3"/>
    <row r="13" spans="1:18" ht="15.75" thickBot="1" x14ac:dyDescent="0.3">
      <c r="A13" s="94"/>
      <c r="B13" s="95" t="s">
        <v>111</v>
      </c>
      <c r="C13" s="95" t="s">
        <v>112</v>
      </c>
      <c r="D13" s="96" t="s">
        <v>113</v>
      </c>
      <c r="E13" s="112"/>
      <c r="F13" s="113"/>
    </row>
    <row r="14" spans="1:18" x14ac:dyDescent="0.25">
      <c r="A14" s="364" t="s">
        <v>266</v>
      </c>
      <c r="B14" s="114">
        <f>Wandvolumen!B88</f>
        <v>0</v>
      </c>
      <c r="C14" s="431">
        <f>Wandvolumen!B90</f>
        <v>0</v>
      </c>
      <c r="D14" s="115">
        <f>Wandvolumen!G88</f>
        <v>0</v>
      </c>
      <c r="E14" s="116"/>
      <c r="F14" s="117"/>
      <c r="I14" s="110"/>
    </row>
    <row r="15" spans="1:18" x14ac:dyDescent="0.25">
      <c r="A15" s="365" t="s">
        <v>267</v>
      </c>
      <c r="B15" s="363">
        <f>Griffvolumen!B59</f>
        <v>0</v>
      </c>
      <c r="C15" s="430">
        <f>Griffvolumen!B60</f>
        <v>0</v>
      </c>
      <c r="D15" s="130">
        <f>Griffvolumen!T59</f>
        <v>0</v>
      </c>
      <c r="E15" s="125"/>
      <c r="F15" s="129"/>
      <c r="I15" s="110"/>
    </row>
    <row r="16" spans="1:18" x14ac:dyDescent="0.25">
      <c r="A16" s="118" t="s">
        <v>110</v>
      </c>
      <c r="B16" s="119">
        <f>Klettergriffe!B24</f>
        <v>0</v>
      </c>
      <c r="C16" s="209">
        <f>Klettergriffe!B25</f>
        <v>0</v>
      </c>
      <c r="D16" s="120">
        <f>Klettergriffe!U24</f>
        <v>0</v>
      </c>
      <c r="E16" s="121"/>
      <c r="F16" s="122"/>
      <c r="I16" s="110"/>
      <c r="Q16" s="479"/>
      <c r="R16" s="479"/>
    </row>
    <row r="17" spans="1:18" ht="15.75" thickBot="1" x14ac:dyDescent="0.3">
      <c r="A17" s="286" t="s">
        <v>221</v>
      </c>
      <c r="B17" s="287"/>
      <c r="C17" s="288">
        <f>Zubehör!B41</f>
        <v>0</v>
      </c>
      <c r="D17" s="289">
        <f>Zubehör!G40</f>
        <v>0</v>
      </c>
      <c r="E17" s="290"/>
      <c r="F17" s="291"/>
      <c r="I17" s="110"/>
      <c r="Q17" s="227"/>
      <c r="R17" s="227"/>
    </row>
    <row r="18" spans="1:18" ht="15.75" thickBot="1" x14ac:dyDescent="0.3">
      <c r="A18" s="94" t="s">
        <v>36</v>
      </c>
      <c r="B18" s="123">
        <f>SUM(B14:B17)</f>
        <v>0</v>
      </c>
      <c r="C18" s="208">
        <f>SUM(C14:C17)</f>
        <v>0</v>
      </c>
      <c r="D18" s="292">
        <f>SUM(D14:D17)</f>
        <v>0</v>
      </c>
      <c r="E18" s="480" t="s">
        <v>116</v>
      </c>
      <c r="F18" s="481"/>
      <c r="H18" s="490"/>
      <c r="I18" s="489"/>
      <c r="J18" s="491"/>
      <c r="K18" s="491"/>
      <c r="Q18" s="60"/>
      <c r="R18" s="60"/>
    </row>
    <row r="19" spans="1:18" x14ac:dyDescent="0.25">
      <c r="A19" s="124"/>
      <c r="B19" s="125"/>
      <c r="C19" s="126"/>
      <c r="D19" s="455" t="s">
        <v>268</v>
      </c>
      <c r="E19" s="125" t="s">
        <v>115</v>
      </c>
      <c r="F19" s="129"/>
      <c r="H19" s="490"/>
      <c r="I19" s="489"/>
      <c r="J19" s="491"/>
      <c r="K19" s="491"/>
    </row>
    <row r="20" spans="1:18" x14ac:dyDescent="0.25">
      <c r="A20" s="124"/>
      <c r="B20" s="125"/>
      <c r="C20" s="126"/>
      <c r="D20" s="127">
        <f>SUM(D18:D19)</f>
        <v>0</v>
      </c>
      <c r="E20" s="128" t="str">
        <f>IF(D19="auf Anfrage","Gesamt netto zzgl Versand","Gesamt netto")</f>
        <v>Gesamt netto zzgl Versand</v>
      </c>
      <c r="F20" s="129"/>
    </row>
    <row r="21" spans="1:18" x14ac:dyDescent="0.25">
      <c r="A21" s="124"/>
      <c r="B21" s="125"/>
      <c r="C21" s="126"/>
      <c r="D21" s="130">
        <f>D20*0.19</f>
        <v>0</v>
      </c>
      <c r="E21" s="125" t="s">
        <v>117</v>
      </c>
      <c r="F21" s="129"/>
    </row>
    <row r="22" spans="1:18" ht="15.75" thickBot="1" x14ac:dyDescent="0.3">
      <c r="A22" s="131"/>
      <c r="B22" s="132"/>
      <c r="C22" s="133"/>
      <c r="D22" s="134">
        <f>D21+D20</f>
        <v>0</v>
      </c>
      <c r="E22" s="135" t="str">
        <f>IF(D19="auf Anfrage","Gesamt zzgl Versand","Gesamt")</f>
        <v>Gesamt zzgl Versand</v>
      </c>
      <c r="F22" s="136"/>
    </row>
    <row r="24" spans="1:18" x14ac:dyDescent="0.25">
      <c r="A24" s="444"/>
      <c r="B24" s="445"/>
      <c r="C24" s="445"/>
      <c r="D24" s="98"/>
    </row>
    <row r="25" spans="1:18" x14ac:dyDescent="0.25">
      <c r="A25" s="446"/>
      <c r="B25" s="447"/>
      <c r="C25" s="448"/>
      <c r="D25" s="98"/>
    </row>
    <row r="26" spans="1:18" x14ac:dyDescent="0.25">
      <c r="A26" s="446"/>
      <c r="B26" s="448"/>
      <c r="C26" s="447"/>
      <c r="D26" s="98"/>
    </row>
    <row r="27" spans="1:18" x14ac:dyDescent="0.25">
      <c r="A27" s="446"/>
      <c r="B27" s="447"/>
      <c r="C27" s="448"/>
      <c r="D27" s="98"/>
    </row>
    <row r="28" spans="1:18" x14ac:dyDescent="0.25">
      <c r="A28" s="446"/>
      <c r="B28" s="448"/>
      <c r="C28" s="447"/>
      <c r="D28" s="98"/>
    </row>
    <row r="29" spans="1:18" x14ac:dyDescent="0.25">
      <c r="A29" s="446"/>
      <c r="B29" s="447"/>
      <c r="C29" s="448"/>
      <c r="D29" s="98"/>
    </row>
    <row r="30" spans="1:18" x14ac:dyDescent="0.25">
      <c r="A30" s="446"/>
      <c r="B30" s="447"/>
      <c r="C30" s="447"/>
      <c r="D30" s="98"/>
    </row>
    <row r="31" spans="1:18" x14ac:dyDescent="0.25">
      <c r="A31" s="449"/>
      <c r="B31" s="449"/>
      <c r="C31" s="98"/>
      <c r="D31" s="98"/>
    </row>
    <row r="32" spans="1:18" x14ac:dyDescent="0.25">
      <c r="A32" s="93"/>
      <c r="B32" s="111"/>
    </row>
    <row r="33" spans="1:2" x14ac:dyDescent="0.25">
      <c r="A33" s="93"/>
      <c r="B33" s="111"/>
    </row>
    <row r="34" spans="1:2" x14ac:dyDescent="0.25">
      <c r="A34" s="93"/>
      <c r="B34" s="111"/>
    </row>
  </sheetData>
  <sheetProtection algorithmName="SHA-512" hashValue="1W6jQLrJEreQILZtW+Wep6SXG8Dk9eHcSp00/FQsa5HpFCWJo7CRa5242DsLJAQyuyXn6tOLzUfbP3gEjo6qbA==" saltValue="vWj6C4dMuB2N0wP/NqRo0Q==" spinCount="100000" sheet="1" objects="1" scenarios="1" selectLockedCells="1"/>
  <mergeCells count="32">
    <mergeCell ref="B11:E11"/>
    <mergeCell ref="Q16:R16"/>
    <mergeCell ref="E18:F18"/>
    <mergeCell ref="B9:E9"/>
    <mergeCell ref="F9:G9"/>
    <mergeCell ref="H9:K9"/>
    <mergeCell ref="B10:E10"/>
    <mergeCell ref="F10:G10"/>
    <mergeCell ref="H10:K10"/>
    <mergeCell ref="I18:I19"/>
    <mergeCell ref="H18:H19"/>
    <mergeCell ref="J18:K19"/>
    <mergeCell ref="B7:E7"/>
    <mergeCell ref="F7:G7"/>
    <mergeCell ref="H7:K7"/>
    <mergeCell ref="B8:E8"/>
    <mergeCell ref="F8:G8"/>
    <mergeCell ref="H8:K8"/>
    <mergeCell ref="B5:E5"/>
    <mergeCell ref="F5:G5"/>
    <mergeCell ref="H5:K5"/>
    <mergeCell ref="B6:E6"/>
    <mergeCell ref="F6:G6"/>
    <mergeCell ref="H6:K6"/>
    <mergeCell ref="B4:E4"/>
    <mergeCell ref="F4:G4"/>
    <mergeCell ref="H4:K4"/>
    <mergeCell ref="A2:E2"/>
    <mergeCell ref="F2:K2"/>
    <mergeCell ref="B3:E3"/>
    <mergeCell ref="F3:G3"/>
    <mergeCell ref="H3:K3"/>
  </mergeCells>
  <pageMargins left="0.7" right="0.7" top="0.78740157499999996" bottom="0.78740157499999996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I101"/>
  <sheetViews>
    <sheetView showGridLines="0" tabSelected="1" zoomScale="85" zoomScaleNormal="85" workbookViewId="0">
      <selection activeCell="B5" sqref="B5"/>
    </sheetView>
  </sheetViews>
  <sheetFormatPr baseColWidth="10" defaultRowHeight="15" x14ac:dyDescent="0.25"/>
  <cols>
    <col min="1" max="1" width="33" customWidth="1"/>
    <col min="2" max="2" width="4.140625" style="1" customWidth="1"/>
    <col min="3" max="3" width="20.42578125" style="1" customWidth="1"/>
    <col min="4" max="6" width="4.28515625" style="1" customWidth="1"/>
    <col min="7" max="7" width="11.42578125" style="1" customWidth="1"/>
    <col min="8" max="8" width="10.42578125" customWidth="1"/>
    <col min="9" max="9" width="9.7109375" customWidth="1"/>
    <col min="10" max="11" width="4.42578125" customWidth="1"/>
    <col min="12" max="12" width="19.28515625" customWidth="1"/>
    <col min="13" max="13" width="3.42578125" customWidth="1"/>
    <col min="14" max="19" width="14.7109375" customWidth="1"/>
    <col min="20" max="21" width="14.140625" hidden="1" customWidth="1"/>
    <col min="22" max="24" width="11.42578125" hidden="1" customWidth="1"/>
    <col min="25" max="25" width="14.140625" hidden="1" customWidth="1"/>
    <col min="26" max="26" width="9" hidden="1" customWidth="1"/>
    <col min="27" max="27" width="8.140625" hidden="1" customWidth="1"/>
    <col min="28" max="30" width="14.140625" hidden="1" customWidth="1"/>
    <col min="31" max="35" width="11.42578125" hidden="1" customWidth="1"/>
    <col min="36" max="86" width="10.85546875" hidden="1" customWidth="1"/>
    <col min="87" max="88" width="10.85546875" customWidth="1"/>
  </cols>
  <sheetData>
    <row r="1" spans="1:86" ht="15.75" thickBot="1" x14ac:dyDescent="0.3"/>
    <row r="2" spans="1:86" ht="15" customHeight="1" thickBot="1" x14ac:dyDescent="0.3">
      <c r="A2" s="558" t="s">
        <v>0</v>
      </c>
      <c r="B2" s="568" t="s">
        <v>31</v>
      </c>
      <c r="C2" s="559" t="s">
        <v>102</v>
      </c>
      <c r="D2" s="559" t="s">
        <v>94</v>
      </c>
      <c r="E2" s="559" t="s">
        <v>95</v>
      </c>
      <c r="F2" s="570" t="s">
        <v>175</v>
      </c>
      <c r="G2" s="560" t="s">
        <v>96</v>
      </c>
      <c r="H2" s="561" t="s">
        <v>1</v>
      </c>
      <c r="I2" s="562" t="s">
        <v>2</v>
      </c>
      <c r="J2" s="563"/>
      <c r="K2" s="563"/>
      <c r="L2" s="564"/>
      <c r="V2" s="13" t="s">
        <v>85</v>
      </c>
      <c r="W2" s="13"/>
      <c r="X2" s="13"/>
      <c r="Y2" s="13" t="s">
        <v>85</v>
      </c>
      <c r="Z2" s="21"/>
      <c r="AA2" s="492"/>
      <c r="AB2" s="492"/>
    </row>
    <row r="3" spans="1:86" s="2" customFormat="1" ht="78.95" customHeight="1" thickBot="1" x14ac:dyDescent="0.3">
      <c r="A3" s="558"/>
      <c r="B3" s="569"/>
      <c r="C3" s="559"/>
      <c r="D3" s="559"/>
      <c r="E3" s="559"/>
      <c r="F3" s="571"/>
      <c r="G3" s="560"/>
      <c r="H3" s="561"/>
      <c r="I3" s="565"/>
      <c r="J3" s="566"/>
      <c r="K3" s="566"/>
      <c r="L3" s="567"/>
      <c r="V3" s="14" t="s">
        <v>86</v>
      </c>
      <c r="W3" s="14" t="s">
        <v>90</v>
      </c>
      <c r="X3" s="14" t="s">
        <v>95</v>
      </c>
      <c r="Y3" s="14" t="s">
        <v>87</v>
      </c>
      <c r="Z3" s="49" t="s">
        <v>97</v>
      </c>
      <c r="AA3" s="493"/>
      <c r="AB3" s="493"/>
      <c r="AC3" s="9"/>
    </row>
    <row r="4" spans="1:86" s="2" customFormat="1" ht="27" customHeight="1" thickBot="1" x14ac:dyDescent="0.3">
      <c r="A4" s="65" t="s">
        <v>163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8"/>
      <c r="V4" s="14"/>
      <c r="W4" s="61"/>
      <c r="X4" s="61"/>
      <c r="Y4" s="61"/>
      <c r="Z4" s="49">
        <v>0</v>
      </c>
      <c r="AA4" s="217"/>
      <c r="AB4" s="218"/>
      <c r="AC4" s="9" t="s">
        <v>282</v>
      </c>
      <c r="AD4" s="371" t="s">
        <v>226</v>
      </c>
      <c r="AE4" s="372" t="s">
        <v>52</v>
      </c>
      <c r="AF4" s="373" t="s">
        <v>227</v>
      </c>
      <c r="AG4" s="374" t="s">
        <v>168</v>
      </c>
      <c r="AH4" s="375" t="s">
        <v>121</v>
      </c>
      <c r="AI4" s="376" t="s">
        <v>228</v>
      </c>
      <c r="AJ4" s="377" t="s">
        <v>49</v>
      </c>
      <c r="AK4" s="378" t="s">
        <v>169</v>
      </c>
      <c r="AL4" s="379" t="s">
        <v>229</v>
      </c>
      <c r="AM4" s="380" t="s">
        <v>39</v>
      </c>
      <c r="AN4" s="381" t="s">
        <v>50</v>
      </c>
      <c r="AO4" s="382" t="s">
        <v>42</v>
      </c>
      <c r="AP4" s="383" t="s">
        <v>230</v>
      </c>
      <c r="AQ4" s="384" t="s">
        <v>231</v>
      </c>
      <c r="AR4" s="385" t="s">
        <v>232</v>
      </c>
      <c r="AS4" s="386" t="s">
        <v>51</v>
      </c>
      <c r="AT4" s="387" t="s">
        <v>233</v>
      </c>
      <c r="AU4" s="388" t="s">
        <v>234</v>
      </c>
      <c r="AV4" s="389" t="s">
        <v>43</v>
      </c>
      <c r="AW4" s="390" t="s">
        <v>44</v>
      </c>
      <c r="AX4" s="391" t="s">
        <v>235</v>
      </c>
      <c r="AY4" s="392" t="s">
        <v>236</v>
      </c>
      <c r="AZ4" s="393" t="s">
        <v>53</v>
      </c>
      <c r="BA4" s="394" t="s">
        <v>45</v>
      </c>
      <c r="BB4" s="395" t="s">
        <v>54</v>
      </c>
      <c r="BC4" s="396" t="s">
        <v>103</v>
      </c>
      <c r="BD4" s="397" t="s">
        <v>237</v>
      </c>
      <c r="BE4" s="398" t="s">
        <v>238</v>
      </c>
      <c r="BF4" s="399" t="s">
        <v>55</v>
      </c>
      <c r="BG4" s="400" t="s">
        <v>167</v>
      </c>
      <c r="BH4" s="401" t="s">
        <v>239</v>
      </c>
      <c r="BI4" s="374" t="s">
        <v>168</v>
      </c>
      <c r="BJ4" s="402" t="s">
        <v>101</v>
      </c>
      <c r="BK4" s="403" t="s">
        <v>240</v>
      </c>
      <c r="BL4" s="404" t="s">
        <v>241</v>
      </c>
      <c r="BM4" s="405" t="s">
        <v>170</v>
      </c>
      <c r="BN4" s="406" t="s">
        <v>242</v>
      </c>
      <c r="BO4" s="407" t="s">
        <v>243</v>
      </c>
      <c r="BP4" s="408" t="s">
        <v>171</v>
      </c>
      <c r="BQ4" s="409" t="s">
        <v>244</v>
      </c>
      <c r="BR4" s="410" t="s">
        <v>172</v>
      </c>
      <c r="BS4" s="411" t="s">
        <v>245</v>
      </c>
      <c r="BT4" s="412" t="s">
        <v>246</v>
      </c>
      <c r="BU4" s="413" t="s">
        <v>247</v>
      </c>
      <c r="BV4" s="414" t="s">
        <v>248</v>
      </c>
      <c r="BW4" s="415" t="s">
        <v>46</v>
      </c>
      <c r="BX4" s="416" t="s">
        <v>173</v>
      </c>
      <c r="BY4" s="417" t="s">
        <v>47</v>
      </c>
      <c r="BZ4" s="418" t="s">
        <v>56</v>
      </c>
      <c r="CA4" s="419" t="s">
        <v>57</v>
      </c>
      <c r="CB4" s="420" t="s">
        <v>249</v>
      </c>
      <c r="CC4" s="421" t="s">
        <v>58</v>
      </c>
      <c r="CD4" s="422" t="s">
        <v>166</v>
      </c>
      <c r="CE4" s="423" t="s">
        <v>165</v>
      </c>
      <c r="CF4" s="424" t="s">
        <v>41</v>
      </c>
      <c r="CG4" s="425" t="s">
        <v>160</v>
      </c>
      <c r="CH4" s="426" t="s">
        <v>159</v>
      </c>
    </row>
    <row r="5" spans="1:86" ht="14.1" customHeight="1" x14ac:dyDescent="0.25">
      <c r="A5" s="34" t="s">
        <v>3</v>
      </c>
      <c r="B5" s="206"/>
      <c r="C5" s="164" t="s">
        <v>93</v>
      </c>
      <c r="D5" s="32" t="s">
        <v>92</v>
      </c>
      <c r="E5" s="230"/>
      <c r="F5" s="230"/>
      <c r="G5" s="35">
        <f>IF(B5&lt;1,Z5,Z5+(IF(D5="ja",AA5,0))+(IF(E5="ja",AB5,0))+(IF(F5="ja",Z5*-0.05,0)))</f>
        <v>30</v>
      </c>
      <c r="H5" s="219">
        <f t="shared" ref="H5:H36" si="0">G5*B5</f>
        <v>0</v>
      </c>
      <c r="I5" s="552"/>
      <c r="J5" s="553"/>
      <c r="K5" s="553"/>
      <c r="L5" s="554"/>
      <c r="M5" s="2"/>
      <c r="N5" s="505" t="s">
        <v>4</v>
      </c>
      <c r="O5" s="506"/>
      <c r="P5" s="506"/>
      <c r="Q5" s="506"/>
      <c r="R5" s="506"/>
      <c r="S5" s="507"/>
      <c r="V5" s="15">
        <v>0.85</v>
      </c>
      <c r="W5" s="31">
        <f t="shared" ref="W5:W31" si="1">IF(D5="ja",0.4,0)</f>
        <v>0</v>
      </c>
      <c r="X5" s="31">
        <f t="shared" ref="X5:X36" si="2">IF(E5="ja",V5*0.2,0)</f>
        <v>0</v>
      </c>
      <c r="Y5" s="17">
        <f t="shared" ref="Y5:Y36" si="3">B5*(V5+W5+X5)</f>
        <v>0</v>
      </c>
      <c r="Z5" s="10">
        <v>30</v>
      </c>
      <c r="AA5" s="23">
        <v>5</v>
      </c>
      <c r="AB5" s="22"/>
      <c r="AC5" t="s">
        <v>90</v>
      </c>
      <c r="AD5" s="371"/>
      <c r="AE5" s="372"/>
      <c r="AF5" s="373"/>
      <c r="AG5" s="374"/>
      <c r="AH5" s="375"/>
      <c r="AI5" s="376"/>
      <c r="AJ5" s="377"/>
      <c r="AK5" s="378"/>
      <c r="AL5" s="379"/>
      <c r="AM5" s="380"/>
      <c r="AN5" s="381"/>
      <c r="AO5" s="382"/>
      <c r="AP5" s="383"/>
      <c r="AQ5" s="384"/>
      <c r="AR5" s="385"/>
      <c r="AS5" s="386"/>
      <c r="AT5" s="387"/>
      <c r="AU5" s="388"/>
      <c r="AV5" s="389"/>
      <c r="AW5" s="390"/>
      <c r="AX5" s="391"/>
      <c r="AY5" s="392"/>
      <c r="AZ5" s="393"/>
      <c r="BA5" s="394"/>
      <c r="BB5" s="395"/>
      <c r="BC5" s="396"/>
      <c r="BD5" s="397"/>
      <c r="BE5" s="398"/>
      <c r="BF5" s="399"/>
      <c r="BG5" s="400"/>
      <c r="BH5" s="401"/>
      <c r="BI5" s="374"/>
      <c r="BJ5" s="402"/>
      <c r="BK5" s="403"/>
      <c r="BL5" s="404"/>
      <c r="BM5" s="405"/>
      <c r="BN5" s="406"/>
      <c r="BO5" s="407"/>
      <c r="BP5" s="408"/>
      <c r="BQ5" s="409"/>
      <c r="BR5" s="410"/>
      <c r="BS5" s="411"/>
      <c r="BT5" s="412"/>
      <c r="BU5" s="413"/>
      <c r="BV5" s="414"/>
      <c r="BW5" s="415"/>
      <c r="BX5" s="416"/>
      <c r="BY5" s="417"/>
      <c r="BZ5" s="418"/>
      <c r="CA5" s="419"/>
      <c r="CB5" s="420"/>
      <c r="CC5" s="421"/>
      <c r="CD5" s="422"/>
      <c r="CE5" s="423"/>
      <c r="CF5" s="424"/>
      <c r="CG5" s="425"/>
      <c r="CH5" s="426"/>
    </row>
    <row r="6" spans="1:86" ht="14.1" customHeight="1" x14ac:dyDescent="0.25">
      <c r="A6" s="34" t="s">
        <v>5</v>
      </c>
      <c r="B6" s="207"/>
      <c r="C6" s="164" t="s">
        <v>93</v>
      </c>
      <c r="D6" s="32" t="s">
        <v>92</v>
      </c>
      <c r="E6" s="231"/>
      <c r="F6" s="230"/>
      <c r="G6" s="35">
        <f t="shared" ref="G6:G69" si="4">IF(B6&lt;1,Z6,Z6+(IF(D6="ja",AA6,0))+(IF(E6="ja",AB6,0))+(IF(F6="ja",Z6*-0.05,0)))</f>
        <v>45</v>
      </c>
      <c r="H6" s="36">
        <f t="shared" si="0"/>
        <v>0</v>
      </c>
      <c r="I6" s="540"/>
      <c r="J6" s="541"/>
      <c r="K6" s="541"/>
      <c r="L6" s="542"/>
      <c r="M6" s="2"/>
      <c r="N6" s="495" t="s">
        <v>226</v>
      </c>
      <c r="O6" s="508" t="s">
        <v>52</v>
      </c>
      <c r="P6" s="528" t="s">
        <v>227</v>
      </c>
      <c r="Q6" s="522" t="s">
        <v>168</v>
      </c>
      <c r="R6" s="529" t="s">
        <v>121</v>
      </c>
      <c r="S6" s="513" t="s">
        <v>228</v>
      </c>
      <c r="V6" s="15">
        <v>1.6</v>
      </c>
      <c r="W6" s="31">
        <f t="shared" si="1"/>
        <v>0</v>
      </c>
      <c r="X6" s="31">
        <f t="shared" si="2"/>
        <v>0</v>
      </c>
      <c r="Y6" s="17">
        <f t="shared" si="3"/>
        <v>0</v>
      </c>
      <c r="Z6" s="11">
        <v>45</v>
      </c>
      <c r="AA6" s="25">
        <v>7.5</v>
      </c>
      <c r="AB6" s="24"/>
      <c r="AC6" t="s">
        <v>91</v>
      </c>
      <c r="AD6" s="371"/>
      <c r="AE6" s="372"/>
      <c r="AF6" s="373"/>
      <c r="AG6" s="374"/>
      <c r="AH6" s="375"/>
      <c r="AI6" s="376"/>
      <c r="AJ6" s="377"/>
      <c r="AK6" s="378"/>
      <c r="AL6" s="379"/>
      <c r="AM6" s="380"/>
      <c r="AN6" s="381"/>
      <c r="AO6" s="382"/>
      <c r="AP6" s="383"/>
      <c r="AQ6" s="384"/>
      <c r="AR6" s="385"/>
      <c r="AS6" s="386"/>
      <c r="AT6" s="387"/>
      <c r="AU6" s="388"/>
      <c r="AV6" s="389"/>
      <c r="AW6" s="390"/>
      <c r="AX6" s="391"/>
      <c r="AY6" s="392"/>
      <c r="AZ6" s="393"/>
      <c r="BA6" s="394"/>
      <c r="BB6" s="395"/>
      <c r="BC6" s="396"/>
      <c r="BD6" s="397"/>
      <c r="BE6" s="398"/>
      <c r="BF6" s="399"/>
      <c r="BG6" s="400"/>
      <c r="BH6" s="401"/>
      <c r="BI6" s="374"/>
      <c r="BJ6" s="402"/>
      <c r="BK6" s="403"/>
      <c r="BL6" s="404"/>
      <c r="BM6" s="405"/>
      <c r="BN6" s="406"/>
      <c r="BO6" s="407"/>
      <c r="BP6" s="408"/>
      <c r="BQ6" s="409"/>
      <c r="BR6" s="410"/>
      <c r="BS6" s="411"/>
      <c r="BT6" s="412"/>
      <c r="BU6" s="413"/>
      <c r="BV6" s="414"/>
      <c r="BW6" s="415"/>
      <c r="BX6" s="416"/>
      <c r="BY6" s="417"/>
      <c r="BZ6" s="418"/>
      <c r="CA6" s="419"/>
      <c r="CB6" s="420"/>
      <c r="CC6" s="421"/>
      <c r="CD6" s="422"/>
      <c r="CE6" s="423"/>
      <c r="CF6" s="424"/>
      <c r="CG6" s="425"/>
      <c r="CH6" s="426"/>
    </row>
    <row r="7" spans="1:86" ht="14.1" customHeight="1" x14ac:dyDescent="0.25">
      <c r="A7" s="34" t="s">
        <v>6</v>
      </c>
      <c r="B7" s="207"/>
      <c r="C7" s="164" t="s">
        <v>93</v>
      </c>
      <c r="D7" s="32" t="s">
        <v>92</v>
      </c>
      <c r="E7" s="32" t="s">
        <v>92</v>
      </c>
      <c r="F7" s="230"/>
      <c r="G7" s="35">
        <f t="shared" si="4"/>
        <v>70</v>
      </c>
      <c r="H7" s="36">
        <f t="shared" si="0"/>
        <v>0</v>
      </c>
      <c r="I7" s="540"/>
      <c r="J7" s="541"/>
      <c r="K7" s="541"/>
      <c r="L7" s="542"/>
      <c r="M7" s="2"/>
      <c r="N7" s="495"/>
      <c r="O7" s="508"/>
      <c r="P7" s="528"/>
      <c r="Q7" s="522"/>
      <c r="R7" s="529"/>
      <c r="S7" s="513"/>
      <c r="V7" s="15">
        <v>3.5</v>
      </c>
      <c r="W7" s="31">
        <f t="shared" si="1"/>
        <v>0</v>
      </c>
      <c r="X7" s="31">
        <f t="shared" si="2"/>
        <v>0</v>
      </c>
      <c r="Y7" s="17">
        <f t="shared" si="3"/>
        <v>0</v>
      </c>
      <c r="Z7" s="11">
        <v>70</v>
      </c>
      <c r="AA7" s="25">
        <v>10</v>
      </c>
      <c r="AB7" s="3">
        <v>35</v>
      </c>
      <c r="AC7" t="s">
        <v>92</v>
      </c>
    </row>
    <row r="8" spans="1:86" ht="14.1" customHeight="1" x14ac:dyDescent="0.25">
      <c r="A8" s="34" t="s">
        <v>7</v>
      </c>
      <c r="B8" s="207"/>
      <c r="C8" s="164" t="s">
        <v>93</v>
      </c>
      <c r="D8" s="32" t="s">
        <v>92</v>
      </c>
      <c r="E8" s="32" t="s">
        <v>92</v>
      </c>
      <c r="F8" s="230"/>
      <c r="G8" s="35">
        <f t="shared" si="4"/>
        <v>105</v>
      </c>
      <c r="H8" s="36">
        <f t="shared" si="0"/>
        <v>0</v>
      </c>
      <c r="I8" s="540"/>
      <c r="J8" s="541"/>
      <c r="K8" s="541"/>
      <c r="L8" s="542"/>
      <c r="M8" s="2"/>
      <c r="N8" s="495"/>
      <c r="O8" s="508"/>
      <c r="P8" s="528"/>
      <c r="Q8" s="522"/>
      <c r="R8" s="529"/>
      <c r="S8" s="513"/>
      <c r="V8" s="16">
        <v>7</v>
      </c>
      <c r="W8" s="31">
        <f t="shared" si="1"/>
        <v>0</v>
      </c>
      <c r="X8" s="31">
        <f t="shared" si="2"/>
        <v>0</v>
      </c>
      <c r="Y8" s="17">
        <f t="shared" si="3"/>
        <v>0</v>
      </c>
      <c r="Z8" s="11">
        <v>105</v>
      </c>
      <c r="AA8" s="25">
        <v>12.5</v>
      </c>
      <c r="AB8" s="3">
        <v>52.5</v>
      </c>
    </row>
    <row r="9" spans="1:86" ht="14.1" customHeight="1" thickBot="1" x14ac:dyDescent="0.3">
      <c r="A9" s="34" t="s">
        <v>8</v>
      </c>
      <c r="B9" s="207"/>
      <c r="C9" s="164" t="s">
        <v>93</v>
      </c>
      <c r="D9" s="51"/>
      <c r="E9" s="32" t="s">
        <v>92</v>
      </c>
      <c r="F9" s="230"/>
      <c r="G9" s="35">
        <f t="shared" si="4"/>
        <v>205</v>
      </c>
      <c r="H9" s="36">
        <f t="shared" si="0"/>
        <v>0</v>
      </c>
      <c r="I9" s="540"/>
      <c r="J9" s="541"/>
      <c r="K9" s="541"/>
      <c r="L9" s="542"/>
      <c r="M9" s="2"/>
      <c r="N9" s="502"/>
      <c r="O9" s="503"/>
      <c r="P9" s="503"/>
      <c r="Q9" s="503"/>
      <c r="R9" s="503"/>
      <c r="S9" s="504"/>
      <c r="V9" s="16">
        <v>16</v>
      </c>
      <c r="W9" s="31">
        <f t="shared" si="1"/>
        <v>0</v>
      </c>
      <c r="X9" s="31">
        <f t="shared" si="2"/>
        <v>0</v>
      </c>
      <c r="Y9" s="17">
        <f t="shared" si="3"/>
        <v>0</v>
      </c>
      <c r="Z9" s="11">
        <v>205</v>
      </c>
      <c r="AA9" s="26"/>
      <c r="AB9" s="3">
        <v>102.5</v>
      </c>
    </row>
    <row r="10" spans="1:86" ht="14.1" customHeight="1" thickBot="1" x14ac:dyDescent="0.3">
      <c r="A10" s="34" t="s">
        <v>158</v>
      </c>
      <c r="B10" s="207"/>
      <c r="C10" s="164" t="s">
        <v>93</v>
      </c>
      <c r="D10" s="32" t="s">
        <v>92</v>
      </c>
      <c r="E10" s="32" t="s">
        <v>92</v>
      </c>
      <c r="F10" s="32" t="s">
        <v>92</v>
      </c>
      <c r="G10" s="35">
        <f t="shared" si="4"/>
        <v>42.5</v>
      </c>
      <c r="H10" s="36">
        <f t="shared" si="0"/>
        <v>0</v>
      </c>
      <c r="I10" s="165"/>
      <c r="J10" s="166"/>
      <c r="K10" s="166"/>
      <c r="L10" s="167"/>
      <c r="M10" s="2"/>
      <c r="N10" s="505" t="s">
        <v>174</v>
      </c>
      <c r="O10" s="506"/>
      <c r="P10" s="506"/>
      <c r="Q10" s="506"/>
      <c r="R10" s="506"/>
      <c r="S10" s="507"/>
      <c r="V10" s="16">
        <v>1.5</v>
      </c>
      <c r="W10" s="31">
        <f t="shared" si="1"/>
        <v>0</v>
      </c>
      <c r="X10" s="31">
        <f t="shared" si="2"/>
        <v>0</v>
      </c>
      <c r="Y10" s="17">
        <f t="shared" si="3"/>
        <v>0</v>
      </c>
      <c r="Z10" s="11">
        <v>42.5</v>
      </c>
      <c r="AA10" s="226">
        <v>7.5</v>
      </c>
      <c r="AB10" s="3">
        <v>21.25</v>
      </c>
    </row>
    <row r="11" spans="1:86" ht="14.1" customHeight="1" x14ac:dyDescent="0.25">
      <c r="A11" s="34" t="s">
        <v>63</v>
      </c>
      <c r="B11" s="207"/>
      <c r="C11" s="164" t="s">
        <v>93</v>
      </c>
      <c r="D11" s="32" t="s">
        <v>92</v>
      </c>
      <c r="E11" s="32" t="s">
        <v>92</v>
      </c>
      <c r="F11" s="32" t="s">
        <v>92</v>
      </c>
      <c r="G11" s="35">
        <f t="shared" si="4"/>
        <v>65</v>
      </c>
      <c r="H11" s="36">
        <f t="shared" si="0"/>
        <v>0</v>
      </c>
      <c r="I11" s="540"/>
      <c r="J11" s="541"/>
      <c r="K11" s="541"/>
      <c r="L11" s="542"/>
      <c r="M11" s="2"/>
      <c r="N11" s="516" t="s">
        <v>49</v>
      </c>
      <c r="O11" s="524" t="s">
        <v>169</v>
      </c>
      <c r="P11" s="494" t="s">
        <v>229</v>
      </c>
      <c r="Q11" s="517" t="s">
        <v>39</v>
      </c>
      <c r="R11" s="497" t="s">
        <v>50</v>
      </c>
      <c r="S11" s="525" t="s">
        <v>42</v>
      </c>
      <c r="T11" s="169"/>
      <c r="V11" s="15">
        <v>2.5</v>
      </c>
      <c r="W11" s="31">
        <f t="shared" si="1"/>
        <v>0</v>
      </c>
      <c r="X11" s="31">
        <f t="shared" si="2"/>
        <v>0</v>
      </c>
      <c r="Y11" s="17">
        <f t="shared" si="3"/>
        <v>0</v>
      </c>
      <c r="Z11" s="11">
        <v>65</v>
      </c>
      <c r="AA11" s="23">
        <v>10</v>
      </c>
      <c r="AB11" s="3">
        <v>32.5</v>
      </c>
    </row>
    <row r="12" spans="1:86" ht="14.1" customHeight="1" x14ac:dyDescent="0.25">
      <c r="A12" s="34" t="s">
        <v>64</v>
      </c>
      <c r="B12" s="207"/>
      <c r="C12" s="164" t="s">
        <v>93</v>
      </c>
      <c r="D12" s="32" t="s">
        <v>92</v>
      </c>
      <c r="E12" s="32" t="s">
        <v>92</v>
      </c>
      <c r="F12" s="32" t="s">
        <v>92</v>
      </c>
      <c r="G12" s="35">
        <f t="shared" si="4"/>
        <v>100</v>
      </c>
      <c r="H12" s="36">
        <f t="shared" si="0"/>
        <v>0</v>
      </c>
      <c r="I12" s="540"/>
      <c r="J12" s="541"/>
      <c r="K12" s="541"/>
      <c r="L12" s="542"/>
      <c r="M12" s="2"/>
      <c r="N12" s="516"/>
      <c r="O12" s="524"/>
      <c r="P12" s="494"/>
      <c r="Q12" s="517"/>
      <c r="R12" s="497"/>
      <c r="S12" s="525"/>
      <c r="V12" s="15">
        <v>4.5</v>
      </c>
      <c r="W12" s="31">
        <f t="shared" si="1"/>
        <v>0</v>
      </c>
      <c r="X12" s="31">
        <f t="shared" si="2"/>
        <v>0</v>
      </c>
      <c r="Y12" s="17">
        <f t="shared" si="3"/>
        <v>0</v>
      </c>
      <c r="Z12" s="11">
        <v>100</v>
      </c>
      <c r="AA12" s="25">
        <v>12.5</v>
      </c>
      <c r="AB12" s="3">
        <v>50</v>
      </c>
    </row>
    <row r="13" spans="1:86" ht="14.1" customHeight="1" x14ac:dyDescent="0.25">
      <c r="A13" s="34" t="s">
        <v>65</v>
      </c>
      <c r="B13" s="207"/>
      <c r="C13" s="164" t="s">
        <v>93</v>
      </c>
      <c r="D13" s="32" t="s">
        <v>92</v>
      </c>
      <c r="E13" s="32" t="s">
        <v>92</v>
      </c>
      <c r="F13" s="32" t="s">
        <v>92</v>
      </c>
      <c r="G13" s="35">
        <f t="shared" si="4"/>
        <v>182.5</v>
      </c>
      <c r="H13" s="36">
        <f t="shared" si="0"/>
        <v>0</v>
      </c>
      <c r="I13" s="540"/>
      <c r="J13" s="541"/>
      <c r="K13" s="541"/>
      <c r="L13" s="542"/>
      <c r="M13" s="2"/>
      <c r="N13" s="516"/>
      <c r="O13" s="524"/>
      <c r="P13" s="494"/>
      <c r="Q13" s="517"/>
      <c r="R13" s="497"/>
      <c r="S13" s="525"/>
      <c r="V13" s="16">
        <v>12</v>
      </c>
      <c r="W13" s="31">
        <f t="shared" si="1"/>
        <v>0</v>
      </c>
      <c r="X13" s="31">
        <f t="shared" si="2"/>
        <v>0</v>
      </c>
      <c r="Y13" s="17">
        <f t="shared" si="3"/>
        <v>0</v>
      </c>
      <c r="Z13" s="11">
        <v>182.5</v>
      </c>
      <c r="AA13" s="25">
        <v>15</v>
      </c>
      <c r="AB13" s="3">
        <v>91.25</v>
      </c>
    </row>
    <row r="14" spans="1:86" ht="14.1" customHeight="1" x14ac:dyDescent="0.25">
      <c r="A14" s="34" t="s">
        <v>66</v>
      </c>
      <c r="B14" s="207"/>
      <c r="C14" s="164" t="s">
        <v>93</v>
      </c>
      <c r="D14" s="32" t="s">
        <v>92</v>
      </c>
      <c r="E14" s="32" t="s">
        <v>92</v>
      </c>
      <c r="F14" s="32" t="s">
        <v>92</v>
      </c>
      <c r="G14" s="35">
        <f t="shared" si="4"/>
        <v>70</v>
      </c>
      <c r="H14" s="36">
        <f t="shared" si="0"/>
        <v>0</v>
      </c>
      <c r="I14" s="540"/>
      <c r="J14" s="541"/>
      <c r="K14" s="541"/>
      <c r="L14" s="542"/>
      <c r="M14" s="2"/>
      <c r="N14" s="518" t="s">
        <v>230</v>
      </c>
      <c r="O14" s="496" t="s">
        <v>231</v>
      </c>
      <c r="P14" s="526" t="s">
        <v>232</v>
      </c>
      <c r="Q14" s="527" t="s">
        <v>51</v>
      </c>
      <c r="R14" s="498" t="s">
        <v>233</v>
      </c>
      <c r="S14" s="499" t="s">
        <v>234</v>
      </c>
      <c r="V14" s="15">
        <v>2.2999999999999998</v>
      </c>
      <c r="W14" s="31">
        <f t="shared" si="1"/>
        <v>0</v>
      </c>
      <c r="X14" s="31">
        <f t="shared" si="2"/>
        <v>0</v>
      </c>
      <c r="Y14" s="17">
        <f t="shared" si="3"/>
        <v>0</v>
      </c>
      <c r="Z14" s="11">
        <v>70</v>
      </c>
      <c r="AA14" s="25">
        <v>10</v>
      </c>
      <c r="AB14" s="3">
        <v>35</v>
      </c>
    </row>
    <row r="15" spans="1:86" ht="14.1" customHeight="1" x14ac:dyDescent="0.25">
      <c r="A15" s="34" t="s">
        <v>67</v>
      </c>
      <c r="B15" s="207"/>
      <c r="C15" s="164" t="s">
        <v>93</v>
      </c>
      <c r="D15" s="32" t="s">
        <v>92</v>
      </c>
      <c r="E15" s="32" t="s">
        <v>92</v>
      </c>
      <c r="F15" s="32" t="s">
        <v>92</v>
      </c>
      <c r="G15" s="35">
        <f t="shared" si="4"/>
        <v>105</v>
      </c>
      <c r="H15" s="36">
        <f t="shared" si="0"/>
        <v>0</v>
      </c>
      <c r="I15" s="540"/>
      <c r="J15" s="541"/>
      <c r="K15" s="541"/>
      <c r="L15" s="542"/>
      <c r="M15" s="2"/>
      <c r="N15" s="518"/>
      <c r="O15" s="496"/>
      <c r="P15" s="526"/>
      <c r="Q15" s="527"/>
      <c r="R15" s="498"/>
      <c r="S15" s="499"/>
      <c r="V15" s="15">
        <v>4.3</v>
      </c>
      <c r="W15" s="31">
        <f t="shared" si="1"/>
        <v>0</v>
      </c>
      <c r="X15" s="31">
        <f t="shared" si="2"/>
        <v>0</v>
      </c>
      <c r="Y15" s="17">
        <f t="shared" si="3"/>
        <v>0</v>
      </c>
      <c r="Z15" s="11">
        <v>105</v>
      </c>
      <c r="AA15" s="25">
        <v>12.5</v>
      </c>
      <c r="AB15" s="3">
        <v>52.5</v>
      </c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</row>
    <row r="16" spans="1:86" ht="14.1" customHeight="1" thickBot="1" x14ac:dyDescent="0.3">
      <c r="A16" s="34" t="s">
        <v>68</v>
      </c>
      <c r="B16" s="207"/>
      <c r="C16" s="164" t="s">
        <v>93</v>
      </c>
      <c r="D16" s="32" t="s">
        <v>92</v>
      </c>
      <c r="E16" s="32" t="s">
        <v>92</v>
      </c>
      <c r="F16" s="32" t="s">
        <v>92</v>
      </c>
      <c r="G16" s="35">
        <f t="shared" si="4"/>
        <v>185</v>
      </c>
      <c r="H16" s="36">
        <f t="shared" si="0"/>
        <v>0</v>
      </c>
      <c r="I16" s="540"/>
      <c r="J16" s="541"/>
      <c r="K16" s="541"/>
      <c r="L16" s="542"/>
      <c r="M16" s="2"/>
      <c r="N16" s="518"/>
      <c r="O16" s="496"/>
      <c r="P16" s="526"/>
      <c r="Q16" s="527"/>
      <c r="R16" s="498"/>
      <c r="S16" s="499"/>
      <c r="V16" s="15">
        <v>10</v>
      </c>
      <c r="W16" s="31">
        <f t="shared" si="1"/>
        <v>0</v>
      </c>
      <c r="X16" s="31">
        <f t="shared" si="2"/>
        <v>0</v>
      </c>
      <c r="Y16" s="17">
        <f t="shared" si="3"/>
        <v>0</v>
      </c>
      <c r="Z16" s="11">
        <v>185</v>
      </c>
      <c r="AA16" s="27">
        <v>15</v>
      </c>
      <c r="AB16" s="3">
        <v>92.5</v>
      </c>
    </row>
    <row r="17" spans="1:72" s="199" customFormat="1" ht="14.1" customHeight="1" thickBot="1" x14ac:dyDescent="0.3">
      <c r="A17" s="37" t="s">
        <v>252</v>
      </c>
      <c r="B17" s="207"/>
      <c r="C17" s="164" t="s">
        <v>93</v>
      </c>
      <c r="D17" s="204"/>
      <c r="E17" s="32" t="s">
        <v>92</v>
      </c>
      <c r="F17" s="230"/>
      <c r="G17" s="35">
        <f t="shared" si="4"/>
        <v>337.5</v>
      </c>
      <c r="H17" s="194">
        <f t="shared" si="0"/>
        <v>0</v>
      </c>
      <c r="I17" s="195"/>
      <c r="J17" s="196"/>
      <c r="K17" s="196"/>
      <c r="L17" s="197"/>
      <c r="M17" s="2"/>
      <c r="N17" s="533" t="s">
        <v>43</v>
      </c>
      <c r="O17" s="500" t="s">
        <v>44</v>
      </c>
      <c r="P17" s="511" t="s">
        <v>235</v>
      </c>
      <c r="Q17" s="501" t="s">
        <v>236</v>
      </c>
      <c r="R17" s="509" t="s">
        <v>53</v>
      </c>
      <c r="S17" s="510" t="s">
        <v>45</v>
      </c>
      <c r="V17" s="205"/>
      <c r="W17" s="31">
        <f t="shared" si="1"/>
        <v>0</v>
      </c>
      <c r="X17" s="31">
        <f t="shared" si="2"/>
        <v>0</v>
      </c>
      <c r="Y17" s="17">
        <f t="shared" si="3"/>
        <v>0</v>
      </c>
      <c r="Z17" s="201">
        <v>337.5</v>
      </c>
      <c r="AA17" s="202"/>
      <c r="AB17" s="203">
        <v>168.75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4.1" customHeight="1" x14ac:dyDescent="0.25">
      <c r="A18" s="34" t="s">
        <v>351</v>
      </c>
      <c r="B18" s="207"/>
      <c r="C18" s="164" t="s">
        <v>93</v>
      </c>
      <c r="D18" s="32" t="s">
        <v>92</v>
      </c>
      <c r="E18" s="32" t="s">
        <v>92</v>
      </c>
      <c r="F18" s="230"/>
      <c r="G18" s="35">
        <f t="shared" si="4"/>
        <v>100</v>
      </c>
      <c r="H18" s="36">
        <f t="shared" si="0"/>
        <v>0</v>
      </c>
      <c r="I18" s="540"/>
      <c r="J18" s="541"/>
      <c r="K18" s="541"/>
      <c r="L18" s="542"/>
      <c r="M18" s="2"/>
      <c r="N18" s="533"/>
      <c r="O18" s="500"/>
      <c r="P18" s="511"/>
      <c r="Q18" s="501"/>
      <c r="R18" s="509"/>
      <c r="S18" s="510"/>
      <c r="V18" s="15">
        <v>3.2</v>
      </c>
      <c r="W18" s="31">
        <f t="shared" si="1"/>
        <v>0</v>
      </c>
      <c r="X18" s="31">
        <f t="shared" si="2"/>
        <v>0</v>
      </c>
      <c r="Y18" s="17">
        <f t="shared" si="3"/>
        <v>0</v>
      </c>
      <c r="Z18" s="11">
        <v>100</v>
      </c>
      <c r="AA18" s="23">
        <v>10</v>
      </c>
      <c r="AB18" s="3">
        <v>50</v>
      </c>
    </row>
    <row r="19" spans="1:72" ht="14.1" customHeight="1" x14ac:dyDescent="0.25">
      <c r="A19" s="34" t="s">
        <v>352</v>
      </c>
      <c r="B19" s="207"/>
      <c r="C19" s="164" t="s">
        <v>93</v>
      </c>
      <c r="D19" s="32" t="s">
        <v>92</v>
      </c>
      <c r="E19" s="32" t="s">
        <v>92</v>
      </c>
      <c r="F19" s="230"/>
      <c r="G19" s="35">
        <f t="shared" si="4"/>
        <v>100</v>
      </c>
      <c r="H19" s="36">
        <f t="shared" si="0"/>
        <v>0</v>
      </c>
      <c r="I19" s="540"/>
      <c r="J19" s="541"/>
      <c r="K19" s="541"/>
      <c r="L19" s="542"/>
      <c r="M19" s="2"/>
      <c r="N19" s="533"/>
      <c r="O19" s="500"/>
      <c r="P19" s="511"/>
      <c r="Q19" s="501"/>
      <c r="R19" s="509"/>
      <c r="S19" s="510"/>
      <c r="V19" s="15">
        <v>3.2</v>
      </c>
      <c r="W19" s="31">
        <f t="shared" si="1"/>
        <v>0</v>
      </c>
      <c r="X19" s="31">
        <f t="shared" si="2"/>
        <v>0</v>
      </c>
      <c r="Y19" s="17">
        <f t="shared" si="3"/>
        <v>0</v>
      </c>
      <c r="Z19" s="11">
        <v>100</v>
      </c>
      <c r="AA19" s="25">
        <v>10</v>
      </c>
      <c r="AB19" s="3">
        <v>50</v>
      </c>
    </row>
    <row r="20" spans="1:72" ht="14.1" customHeight="1" x14ac:dyDescent="0.25">
      <c r="A20" s="34" t="s">
        <v>353</v>
      </c>
      <c r="B20" s="207"/>
      <c r="C20" s="164" t="s">
        <v>93</v>
      </c>
      <c r="D20" s="32" t="s">
        <v>92</v>
      </c>
      <c r="E20" s="32" t="s">
        <v>92</v>
      </c>
      <c r="F20" s="230"/>
      <c r="G20" s="35">
        <f t="shared" si="4"/>
        <v>152.5</v>
      </c>
      <c r="H20" s="36">
        <f t="shared" si="0"/>
        <v>0</v>
      </c>
      <c r="I20" s="540"/>
      <c r="J20" s="541"/>
      <c r="K20" s="541"/>
      <c r="L20" s="542"/>
      <c r="M20" s="2"/>
      <c r="N20" s="530" t="s">
        <v>54</v>
      </c>
      <c r="O20" s="519" t="s">
        <v>103</v>
      </c>
      <c r="P20" s="520" t="s">
        <v>237</v>
      </c>
      <c r="Q20" s="531" t="s">
        <v>238</v>
      </c>
      <c r="R20" s="521" t="s">
        <v>55</v>
      </c>
      <c r="S20" s="532" t="s">
        <v>167</v>
      </c>
      <c r="V20" s="15">
        <v>5.5</v>
      </c>
      <c r="W20" s="31">
        <f t="shared" si="1"/>
        <v>0</v>
      </c>
      <c r="X20" s="31">
        <f t="shared" si="2"/>
        <v>0</v>
      </c>
      <c r="Y20" s="17">
        <f t="shared" si="3"/>
        <v>0</v>
      </c>
      <c r="Z20" s="11">
        <v>152.5</v>
      </c>
      <c r="AA20" s="25">
        <v>12.5</v>
      </c>
      <c r="AB20" s="3">
        <v>76.25</v>
      </c>
    </row>
    <row r="21" spans="1:72" ht="14.1" customHeight="1" x14ac:dyDescent="0.25">
      <c r="A21" s="34" t="s">
        <v>354</v>
      </c>
      <c r="B21" s="207"/>
      <c r="C21" s="164" t="s">
        <v>93</v>
      </c>
      <c r="D21" s="32" t="s">
        <v>92</v>
      </c>
      <c r="E21" s="32" t="s">
        <v>92</v>
      </c>
      <c r="F21" s="230"/>
      <c r="G21" s="35">
        <f t="shared" si="4"/>
        <v>152.5</v>
      </c>
      <c r="H21" s="36">
        <f t="shared" si="0"/>
        <v>0</v>
      </c>
      <c r="I21" s="540"/>
      <c r="J21" s="541"/>
      <c r="K21" s="541"/>
      <c r="L21" s="542"/>
      <c r="M21" s="2"/>
      <c r="N21" s="530"/>
      <c r="O21" s="519"/>
      <c r="P21" s="520"/>
      <c r="Q21" s="531"/>
      <c r="R21" s="521"/>
      <c r="S21" s="532"/>
      <c r="V21" s="15">
        <v>5.5</v>
      </c>
      <c r="W21" s="31">
        <f t="shared" si="1"/>
        <v>0</v>
      </c>
      <c r="X21" s="31">
        <f t="shared" si="2"/>
        <v>0</v>
      </c>
      <c r="Y21" s="17">
        <f t="shared" si="3"/>
        <v>0</v>
      </c>
      <c r="Z21" s="11">
        <v>152.5</v>
      </c>
      <c r="AA21" s="25">
        <v>12.5</v>
      </c>
      <c r="AB21" s="3">
        <v>76.25</v>
      </c>
    </row>
    <row r="22" spans="1:72" ht="14.1" customHeight="1" x14ac:dyDescent="0.25">
      <c r="A22" s="34" t="s">
        <v>355</v>
      </c>
      <c r="B22" s="207"/>
      <c r="C22" s="164" t="s">
        <v>93</v>
      </c>
      <c r="D22" s="32" t="s">
        <v>92</v>
      </c>
      <c r="E22" s="32" t="s">
        <v>92</v>
      </c>
      <c r="F22" s="230"/>
      <c r="G22" s="35">
        <f t="shared" si="4"/>
        <v>205</v>
      </c>
      <c r="H22" s="36">
        <f t="shared" si="0"/>
        <v>0</v>
      </c>
      <c r="I22" s="540"/>
      <c r="J22" s="541"/>
      <c r="K22" s="541"/>
      <c r="L22" s="542"/>
      <c r="M22" s="2"/>
      <c r="N22" s="530"/>
      <c r="O22" s="519"/>
      <c r="P22" s="520"/>
      <c r="Q22" s="531"/>
      <c r="R22" s="521"/>
      <c r="S22" s="532"/>
      <c r="V22" s="15">
        <v>14</v>
      </c>
      <c r="W22" s="31">
        <f t="shared" si="1"/>
        <v>0</v>
      </c>
      <c r="X22" s="31">
        <f t="shared" si="2"/>
        <v>0</v>
      </c>
      <c r="Y22" s="17">
        <f t="shared" si="3"/>
        <v>0</v>
      </c>
      <c r="Z22" s="11">
        <v>205</v>
      </c>
      <c r="AA22" s="25">
        <v>15</v>
      </c>
      <c r="AB22" s="3">
        <v>102.5</v>
      </c>
    </row>
    <row r="23" spans="1:72" ht="14.1" customHeight="1" thickBot="1" x14ac:dyDescent="0.3">
      <c r="A23" s="34" t="s">
        <v>356</v>
      </c>
      <c r="B23" s="207"/>
      <c r="C23" s="164" t="s">
        <v>93</v>
      </c>
      <c r="D23" s="32" t="s">
        <v>92</v>
      </c>
      <c r="E23" s="32" t="s">
        <v>92</v>
      </c>
      <c r="F23" s="230"/>
      <c r="G23" s="35">
        <f t="shared" si="4"/>
        <v>205</v>
      </c>
      <c r="H23" s="36">
        <f t="shared" si="0"/>
        <v>0</v>
      </c>
      <c r="I23" s="540"/>
      <c r="J23" s="541"/>
      <c r="K23" s="541"/>
      <c r="L23" s="542"/>
      <c r="M23" s="2"/>
      <c r="N23" s="514" t="s">
        <v>239</v>
      </c>
      <c r="O23" s="522" t="s">
        <v>168</v>
      </c>
      <c r="P23" s="515" t="s">
        <v>101</v>
      </c>
      <c r="Q23" s="586" t="s">
        <v>240</v>
      </c>
      <c r="R23" s="523" t="s">
        <v>241</v>
      </c>
      <c r="S23" s="512" t="s">
        <v>170</v>
      </c>
      <c r="V23" s="15">
        <v>14</v>
      </c>
      <c r="W23" s="31">
        <f t="shared" si="1"/>
        <v>0</v>
      </c>
      <c r="X23" s="31">
        <f t="shared" si="2"/>
        <v>0</v>
      </c>
      <c r="Y23" s="17">
        <f t="shared" si="3"/>
        <v>0</v>
      </c>
      <c r="Z23" s="11">
        <v>205</v>
      </c>
      <c r="AA23" s="27">
        <v>15</v>
      </c>
      <c r="AB23" s="3">
        <v>102.5</v>
      </c>
    </row>
    <row r="24" spans="1:72" ht="14.1" customHeight="1" x14ac:dyDescent="0.25">
      <c r="A24" s="34" t="s">
        <v>357</v>
      </c>
      <c r="B24" s="207"/>
      <c r="C24" s="164" t="s">
        <v>93</v>
      </c>
      <c r="D24" s="32" t="s">
        <v>92</v>
      </c>
      <c r="E24" s="32" t="s">
        <v>92</v>
      </c>
      <c r="F24" s="230"/>
      <c r="G24" s="35">
        <f t="shared" si="4"/>
        <v>87.5</v>
      </c>
      <c r="H24" s="36">
        <f t="shared" si="0"/>
        <v>0</v>
      </c>
      <c r="I24" s="540"/>
      <c r="J24" s="541"/>
      <c r="K24" s="541"/>
      <c r="L24" s="542"/>
      <c r="M24" s="2"/>
      <c r="N24" s="514"/>
      <c r="O24" s="522"/>
      <c r="P24" s="515"/>
      <c r="Q24" s="586"/>
      <c r="R24" s="523"/>
      <c r="S24" s="512"/>
      <c r="V24" s="15">
        <v>4.3</v>
      </c>
      <c r="W24" s="31">
        <f t="shared" si="1"/>
        <v>0</v>
      </c>
      <c r="X24" s="31">
        <f t="shared" si="2"/>
        <v>0</v>
      </c>
      <c r="Y24" s="17">
        <f t="shared" si="3"/>
        <v>0</v>
      </c>
      <c r="Z24" s="11">
        <v>87.5</v>
      </c>
      <c r="AA24" s="23">
        <v>12.5</v>
      </c>
      <c r="AB24" s="3">
        <v>43.75</v>
      </c>
    </row>
    <row r="25" spans="1:72" ht="14.1" customHeight="1" x14ac:dyDescent="0.25">
      <c r="A25" s="34" t="s">
        <v>358</v>
      </c>
      <c r="B25" s="207"/>
      <c r="C25" s="164" t="s">
        <v>93</v>
      </c>
      <c r="D25" s="32" t="s">
        <v>92</v>
      </c>
      <c r="E25" s="32" t="s">
        <v>92</v>
      </c>
      <c r="F25" s="230"/>
      <c r="G25" s="35">
        <f t="shared" si="4"/>
        <v>87.5</v>
      </c>
      <c r="H25" s="36">
        <f t="shared" si="0"/>
        <v>0</v>
      </c>
      <c r="I25" s="540"/>
      <c r="J25" s="541"/>
      <c r="K25" s="541"/>
      <c r="L25" s="542"/>
      <c r="M25" s="2"/>
      <c r="N25" s="514"/>
      <c r="O25" s="522"/>
      <c r="P25" s="515"/>
      <c r="Q25" s="586"/>
      <c r="R25" s="523"/>
      <c r="S25" s="512"/>
      <c r="V25" s="15">
        <v>4.3</v>
      </c>
      <c r="W25" s="31">
        <f t="shared" si="1"/>
        <v>0</v>
      </c>
      <c r="X25" s="31">
        <f t="shared" si="2"/>
        <v>0</v>
      </c>
      <c r="Y25" s="17">
        <f t="shared" si="3"/>
        <v>0</v>
      </c>
      <c r="Z25" s="11">
        <v>87.5</v>
      </c>
      <c r="AA25" s="25">
        <v>12.5</v>
      </c>
      <c r="AB25" s="3">
        <v>43.75</v>
      </c>
    </row>
    <row r="26" spans="1:72" ht="14.1" customHeight="1" x14ac:dyDescent="0.25">
      <c r="A26" s="34" t="s">
        <v>359</v>
      </c>
      <c r="B26" s="207"/>
      <c r="C26" s="164" t="s">
        <v>93</v>
      </c>
      <c r="D26" s="51"/>
      <c r="E26" s="32" t="s">
        <v>92</v>
      </c>
      <c r="F26" s="230"/>
      <c r="G26" s="35">
        <f t="shared" si="4"/>
        <v>205</v>
      </c>
      <c r="H26" s="36">
        <f t="shared" si="0"/>
        <v>0</v>
      </c>
      <c r="I26" s="540"/>
      <c r="J26" s="541"/>
      <c r="K26" s="541"/>
      <c r="L26" s="542"/>
      <c r="M26" s="2"/>
      <c r="N26" s="555" t="s">
        <v>242</v>
      </c>
      <c r="O26" s="591" t="s">
        <v>243</v>
      </c>
      <c r="P26" s="592" t="s">
        <v>171</v>
      </c>
      <c r="Q26" s="593" t="s">
        <v>244</v>
      </c>
      <c r="R26" s="594" t="s">
        <v>172</v>
      </c>
      <c r="S26" s="587" t="s">
        <v>245</v>
      </c>
      <c r="V26" s="15">
        <v>15.9</v>
      </c>
      <c r="W26" s="31">
        <f t="shared" si="1"/>
        <v>0</v>
      </c>
      <c r="X26" s="31">
        <f t="shared" si="2"/>
        <v>0</v>
      </c>
      <c r="Y26" s="17">
        <f t="shared" si="3"/>
        <v>0</v>
      </c>
      <c r="Z26" s="11">
        <v>205</v>
      </c>
      <c r="AA26" s="28"/>
      <c r="AB26" s="3">
        <v>102.5</v>
      </c>
    </row>
    <row r="27" spans="1:72" ht="14.1" customHeight="1" x14ac:dyDescent="0.25">
      <c r="A27" s="34" t="s">
        <v>360</v>
      </c>
      <c r="B27" s="207"/>
      <c r="C27" s="164" t="s">
        <v>93</v>
      </c>
      <c r="D27" s="52"/>
      <c r="E27" s="32" t="s">
        <v>92</v>
      </c>
      <c r="F27" s="230"/>
      <c r="G27" s="35">
        <f t="shared" si="4"/>
        <v>205</v>
      </c>
      <c r="H27" s="36">
        <f t="shared" si="0"/>
        <v>0</v>
      </c>
      <c r="I27" s="540"/>
      <c r="J27" s="541"/>
      <c r="K27" s="541"/>
      <c r="L27" s="542"/>
      <c r="M27" s="2"/>
      <c r="N27" s="555"/>
      <c r="O27" s="591"/>
      <c r="P27" s="592"/>
      <c r="Q27" s="593"/>
      <c r="R27" s="594"/>
      <c r="S27" s="587"/>
      <c r="V27" s="15">
        <v>15.9</v>
      </c>
      <c r="W27" s="31">
        <f t="shared" si="1"/>
        <v>0</v>
      </c>
      <c r="X27" s="31">
        <f t="shared" si="2"/>
        <v>0</v>
      </c>
      <c r="Y27" s="17">
        <f t="shared" si="3"/>
        <v>0</v>
      </c>
      <c r="Z27" s="11">
        <v>205</v>
      </c>
      <c r="AA27" s="28"/>
      <c r="AB27" s="3">
        <v>102.5</v>
      </c>
    </row>
    <row r="28" spans="1:72" ht="14.1" customHeight="1" x14ac:dyDescent="0.25">
      <c r="A28" s="34" t="s">
        <v>69</v>
      </c>
      <c r="B28" s="207"/>
      <c r="C28" s="164" t="s">
        <v>93</v>
      </c>
      <c r="D28" s="32" t="s">
        <v>92</v>
      </c>
      <c r="E28" s="32" t="s">
        <v>92</v>
      </c>
      <c r="F28" s="32" t="s">
        <v>92</v>
      </c>
      <c r="G28" s="35">
        <f t="shared" si="4"/>
        <v>85</v>
      </c>
      <c r="H28" s="36">
        <f t="shared" si="0"/>
        <v>0</v>
      </c>
      <c r="I28" s="540"/>
      <c r="J28" s="541"/>
      <c r="K28" s="541"/>
      <c r="L28" s="542"/>
      <c r="M28" s="2"/>
      <c r="N28" s="555"/>
      <c r="O28" s="591"/>
      <c r="P28" s="592"/>
      <c r="Q28" s="593"/>
      <c r="R28" s="594"/>
      <c r="S28" s="587"/>
      <c r="V28" s="15">
        <v>2.5</v>
      </c>
      <c r="W28" s="31">
        <f t="shared" si="1"/>
        <v>0</v>
      </c>
      <c r="X28" s="31">
        <f t="shared" si="2"/>
        <v>0</v>
      </c>
      <c r="Y28" s="17">
        <f t="shared" si="3"/>
        <v>0</v>
      </c>
      <c r="Z28" s="11">
        <v>85</v>
      </c>
      <c r="AA28" s="25">
        <v>12.5</v>
      </c>
      <c r="AB28" s="3">
        <v>42.5</v>
      </c>
    </row>
    <row r="29" spans="1:72" ht="14.1" customHeight="1" x14ac:dyDescent="0.25">
      <c r="A29" s="34" t="s">
        <v>70</v>
      </c>
      <c r="B29" s="207"/>
      <c r="C29" s="164" t="s">
        <v>93</v>
      </c>
      <c r="D29" s="32" t="s">
        <v>92</v>
      </c>
      <c r="E29" s="32" t="s">
        <v>92</v>
      </c>
      <c r="F29" s="32" t="s">
        <v>92</v>
      </c>
      <c r="G29" s="35">
        <f t="shared" si="4"/>
        <v>85</v>
      </c>
      <c r="H29" s="36">
        <f t="shared" si="0"/>
        <v>0</v>
      </c>
      <c r="I29" s="540"/>
      <c r="J29" s="541"/>
      <c r="K29" s="541"/>
      <c r="L29" s="542"/>
      <c r="M29" s="2"/>
      <c r="N29" s="588" t="s">
        <v>246</v>
      </c>
      <c r="O29" s="589" t="s">
        <v>247</v>
      </c>
      <c r="P29" s="590" t="s">
        <v>248</v>
      </c>
      <c r="Q29" s="599" t="s">
        <v>46</v>
      </c>
      <c r="R29" s="600" t="s">
        <v>173</v>
      </c>
      <c r="S29" s="577" t="s">
        <v>47</v>
      </c>
      <c r="V29" s="15">
        <v>2.5</v>
      </c>
      <c r="W29" s="31">
        <f t="shared" si="1"/>
        <v>0</v>
      </c>
      <c r="X29" s="31">
        <f t="shared" si="2"/>
        <v>0</v>
      </c>
      <c r="Y29" s="17">
        <f t="shared" si="3"/>
        <v>0</v>
      </c>
      <c r="Z29" s="11">
        <v>85</v>
      </c>
      <c r="AA29" s="25">
        <v>12.5</v>
      </c>
      <c r="AB29" s="3">
        <v>42.5</v>
      </c>
    </row>
    <row r="30" spans="1:72" ht="14.1" customHeight="1" x14ac:dyDescent="0.25">
      <c r="A30" s="34" t="s">
        <v>71</v>
      </c>
      <c r="B30" s="207"/>
      <c r="C30" s="164" t="s">
        <v>93</v>
      </c>
      <c r="D30" s="51"/>
      <c r="E30" s="32" t="s">
        <v>92</v>
      </c>
      <c r="F30" s="230"/>
      <c r="G30" s="35">
        <f t="shared" si="4"/>
        <v>210</v>
      </c>
      <c r="H30" s="36">
        <f t="shared" si="0"/>
        <v>0</v>
      </c>
      <c r="I30" s="540"/>
      <c r="J30" s="541"/>
      <c r="K30" s="541"/>
      <c r="L30" s="542"/>
      <c r="M30" s="2"/>
      <c r="N30" s="588"/>
      <c r="O30" s="589"/>
      <c r="P30" s="590"/>
      <c r="Q30" s="599"/>
      <c r="R30" s="600"/>
      <c r="S30" s="577"/>
      <c r="V30" s="15">
        <v>12</v>
      </c>
      <c r="W30" s="31">
        <f t="shared" si="1"/>
        <v>0</v>
      </c>
      <c r="X30" s="31">
        <f t="shared" si="2"/>
        <v>0</v>
      </c>
      <c r="Y30" s="17">
        <f t="shared" si="3"/>
        <v>0</v>
      </c>
      <c r="Z30" s="11">
        <v>210</v>
      </c>
      <c r="AA30" s="28"/>
      <c r="AB30" s="3">
        <v>105</v>
      </c>
    </row>
    <row r="31" spans="1:72" ht="14.1" customHeight="1" thickBot="1" x14ac:dyDescent="0.3">
      <c r="A31" s="34" t="s">
        <v>72</v>
      </c>
      <c r="B31" s="207"/>
      <c r="C31" s="164" t="s">
        <v>93</v>
      </c>
      <c r="D31" s="52"/>
      <c r="E31" s="32" t="s">
        <v>92</v>
      </c>
      <c r="F31" s="230"/>
      <c r="G31" s="35">
        <f t="shared" si="4"/>
        <v>210</v>
      </c>
      <c r="H31" s="36">
        <f t="shared" si="0"/>
        <v>0</v>
      </c>
      <c r="I31" s="540"/>
      <c r="J31" s="541"/>
      <c r="K31" s="541"/>
      <c r="L31" s="542"/>
      <c r="M31" s="2"/>
      <c r="N31" s="588"/>
      <c r="O31" s="589"/>
      <c r="P31" s="590"/>
      <c r="Q31" s="599"/>
      <c r="R31" s="600"/>
      <c r="S31" s="577"/>
      <c r="V31" s="15">
        <v>12</v>
      </c>
      <c r="W31" s="31">
        <f t="shared" si="1"/>
        <v>0</v>
      </c>
      <c r="X31" s="31">
        <f t="shared" si="2"/>
        <v>0</v>
      </c>
      <c r="Y31" s="17">
        <f t="shared" si="3"/>
        <v>0</v>
      </c>
      <c r="Z31" s="11">
        <v>210</v>
      </c>
      <c r="AA31" s="26"/>
      <c r="AB31" s="3">
        <v>105</v>
      </c>
    </row>
    <row r="32" spans="1:72" ht="14.1" customHeight="1" thickBot="1" x14ac:dyDescent="0.3">
      <c r="A32" s="34" t="s">
        <v>338</v>
      </c>
      <c r="B32" s="207"/>
      <c r="C32" s="164" t="s">
        <v>93</v>
      </c>
      <c r="D32" s="32" t="s">
        <v>92</v>
      </c>
      <c r="E32" s="32" t="s">
        <v>92</v>
      </c>
      <c r="F32" s="230"/>
      <c r="G32" s="35">
        <f t="shared" si="4"/>
        <v>47.5</v>
      </c>
      <c r="H32" s="36">
        <f t="shared" si="0"/>
        <v>0</v>
      </c>
      <c r="I32" s="223"/>
      <c r="J32" s="224"/>
      <c r="K32" s="224"/>
      <c r="L32" s="225"/>
      <c r="M32" s="2"/>
      <c r="N32" s="578" t="s">
        <v>56</v>
      </c>
      <c r="O32" s="579" t="s">
        <v>57</v>
      </c>
      <c r="P32" s="580" t="s">
        <v>249</v>
      </c>
      <c r="Q32" s="581" t="s">
        <v>58</v>
      </c>
      <c r="R32" s="582" t="s">
        <v>166</v>
      </c>
      <c r="S32" s="583" t="s">
        <v>165</v>
      </c>
      <c r="V32" s="15">
        <v>1.5</v>
      </c>
      <c r="W32" s="31">
        <f>IF(E32="ja",0.4,0)</f>
        <v>0</v>
      </c>
      <c r="X32" s="31">
        <f t="shared" si="2"/>
        <v>0</v>
      </c>
      <c r="Y32" s="17">
        <f t="shared" si="3"/>
        <v>0</v>
      </c>
      <c r="Z32" s="11">
        <v>47.5</v>
      </c>
      <c r="AA32" s="232">
        <v>10</v>
      </c>
      <c r="AB32" s="3">
        <v>23.75</v>
      </c>
    </row>
    <row r="33" spans="1:72" ht="14.1" customHeight="1" x14ac:dyDescent="0.25">
      <c r="A33" s="34" t="s">
        <v>9</v>
      </c>
      <c r="B33" s="207"/>
      <c r="C33" s="164" t="s">
        <v>93</v>
      </c>
      <c r="D33" s="32" t="s">
        <v>92</v>
      </c>
      <c r="E33" s="32" t="s">
        <v>92</v>
      </c>
      <c r="F33" s="230"/>
      <c r="G33" s="35">
        <f t="shared" si="4"/>
        <v>92.5</v>
      </c>
      <c r="H33" s="36">
        <f t="shared" si="0"/>
        <v>0</v>
      </c>
      <c r="I33" s="540"/>
      <c r="J33" s="541"/>
      <c r="K33" s="541"/>
      <c r="L33" s="542"/>
      <c r="M33" s="2"/>
      <c r="N33" s="578"/>
      <c r="O33" s="579"/>
      <c r="P33" s="580"/>
      <c r="Q33" s="581"/>
      <c r="R33" s="582"/>
      <c r="S33" s="583"/>
      <c r="V33" s="15">
        <v>4.3</v>
      </c>
      <c r="W33" s="31">
        <f t="shared" ref="W33:W74" si="5">IF(D33="ja",0.4,0)</f>
        <v>0</v>
      </c>
      <c r="X33" s="31">
        <f t="shared" si="2"/>
        <v>0</v>
      </c>
      <c r="Y33" s="17">
        <f t="shared" si="3"/>
        <v>0</v>
      </c>
      <c r="Z33" s="11">
        <v>92.5</v>
      </c>
      <c r="AA33" s="23">
        <v>12.5</v>
      </c>
      <c r="AB33" s="3">
        <v>46.25</v>
      </c>
    </row>
    <row r="34" spans="1:72" ht="14.1" customHeight="1" x14ac:dyDescent="0.25">
      <c r="A34" s="34" t="s">
        <v>10</v>
      </c>
      <c r="B34" s="207"/>
      <c r="C34" s="164" t="s">
        <v>93</v>
      </c>
      <c r="D34" s="51"/>
      <c r="E34" s="32" t="s">
        <v>92</v>
      </c>
      <c r="F34" s="230"/>
      <c r="G34" s="35">
        <f t="shared" si="4"/>
        <v>177.5</v>
      </c>
      <c r="H34" s="36">
        <f t="shared" si="0"/>
        <v>0</v>
      </c>
      <c r="I34" s="540"/>
      <c r="J34" s="541"/>
      <c r="K34" s="541"/>
      <c r="L34" s="542"/>
      <c r="M34" s="2"/>
      <c r="N34" s="578"/>
      <c r="O34" s="579"/>
      <c r="P34" s="580"/>
      <c r="Q34" s="581"/>
      <c r="R34" s="582"/>
      <c r="S34" s="583"/>
      <c r="V34" s="15">
        <v>14</v>
      </c>
      <c r="W34" s="31">
        <f t="shared" si="5"/>
        <v>0</v>
      </c>
      <c r="X34" s="31">
        <f t="shared" si="2"/>
        <v>0</v>
      </c>
      <c r="Y34" s="17">
        <f t="shared" si="3"/>
        <v>0</v>
      </c>
      <c r="Z34" s="11">
        <v>177.5</v>
      </c>
      <c r="AA34" s="28"/>
      <c r="AB34" s="3">
        <v>88.75</v>
      </c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</row>
    <row r="35" spans="1:72" ht="14.1" customHeight="1" x14ac:dyDescent="0.25">
      <c r="A35" s="34" t="s">
        <v>140</v>
      </c>
      <c r="B35" s="207"/>
      <c r="C35" s="164" t="s">
        <v>93</v>
      </c>
      <c r="D35" s="52"/>
      <c r="E35" s="32" t="s">
        <v>92</v>
      </c>
      <c r="F35" s="230"/>
      <c r="G35" s="35">
        <f t="shared" si="4"/>
        <v>370</v>
      </c>
      <c r="H35" s="36">
        <f t="shared" si="0"/>
        <v>0</v>
      </c>
      <c r="I35" s="540"/>
      <c r="J35" s="541"/>
      <c r="K35" s="541"/>
      <c r="L35" s="542"/>
      <c r="M35" s="2"/>
      <c r="N35" s="595" t="s">
        <v>41</v>
      </c>
      <c r="O35" s="596" t="s">
        <v>160</v>
      </c>
      <c r="P35" s="597" t="s">
        <v>159</v>
      </c>
      <c r="Q35" s="598"/>
      <c r="R35" s="598"/>
      <c r="S35" s="601"/>
      <c r="T35">
        <f>B35</f>
        <v>0</v>
      </c>
      <c r="V35" s="16">
        <v>35</v>
      </c>
      <c r="W35" s="31">
        <f t="shared" si="5"/>
        <v>0</v>
      </c>
      <c r="X35" s="31">
        <f t="shared" si="2"/>
        <v>0</v>
      </c>
      <c r="Y35" s="17">
        <f t="shared" si="3"/>
        <v>0</v>
      </c>
      <c r="Z35" s="11">
        <v>370</v>
      </c>
      <c r="AA35" s="28"/>
      <c r="AB35" s="3">
        <v>185</v>
      </c>
    </row>
    <row r="36" spans="1:72" s="199" customFormat="1" ht="14.1" customHeight="1" x14ac:dyDescent="0.25">
      <c r="A36" s="37" t="s">
        <v>253</v>
      </c>
      <c r="B36" s="207"/>
      <c r="C36" s="164" t="s">
        <v>93</v>
      </c>
      <c r="D36" s="198"/>
      <c r="E36" s="32" t="s">
        <v>92</v>
      </c>
      <c r="F36" s="230"/>
      <c r="G36" s="35">
        <f t="shared" si="4"/>
        <v>582.5</v>
      </c>
      <c r="H36" s="194">
        <f t="shared" si="0"/>
        <v>0</v>
      </c>
      <c r="I36" s="195"/>
      <c r="J36" s="196"/>
      <c r="K36" s="196"/>
      <c r="L36" s="197"/>
      <c r="M36" s="2"/>
      <c r="N36" s="595"/>
      <c r="O36" s="596"/>
      <c r="P36" s="597"/>
      <c r="Q36" s="598"/>
      <c r="R36" s="598"/>
      <c r="S36" s="601"/>
      <c r="V36" s="200"/>
      <c r="W36" s="31">
        <f t="shared" si="5"/>
        <v>0</v>
      </c>
      <c r="X36" s="31">
        <f t="shared" si="2"/>
        <v>0</v>
      </c>
      <c r="Y36" s="17">
        <f t="shared" si="3"/>
        <v>0</v>
      </c>
      <c r="Z36" s="201">
        <v>582.5</v>
      </c>
      <c r="AA36" s="202"/>
      <c r="AB36" s="203">
        <v>291.25</v>
      </c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ht="14.1" customHeight="1" x14ac:dyDescent="0.25">
      <c r="A37" s="168" t="s">
        <v>155</v>
      </c>
      <c r="B37" s="207"/>
      <c r="C37" s="164" t="s">
        <v>93</v>
      </c>
      <c r="D37" s="32" t="s">
        <v>92</v>
      </c>
      <c r="E37" s="32" t="s">
        <v>92</v>
      </c>
      <c r="F37" s="32" t="s">
        <v>92</v>
      </c>
      <c r="G37" s="35">
        <f t="shared" si="4"/>
        <v>117.5</v>
      </c>
      <c r="H37" s="36">
        <f t="shared" ref="H37:H68" si="6">G37*B37</f>
        <v>0</v>
      </c>
      <c r="I37" s="160"/>
      <c r="J37" s="161"/>
      <c r="K37" s="161"/>
      <c r="L37" s="162"/>
      <c r="M37" s="2"/>
      <c r="N37" s="595"/>
      <c r="O37" s="596"/>
      <c r="P37" s="597"/>
      <c r="Q37" s="598"/>
      <c r="R37" s="598"/>
      <c r="S37" s="601"/>
      <c r="V37" s="16">
        <v>8</v>
      </c>
      <c r="W37" s="31">
        <f t="shared" si="5"/>
        <v>0</v>
      </c>
      <c r="X37" s="31">
        <f t="shared" ref="X37:X68" si="7">IF(E37="ja",V37*0.2,0)</f>
        <v>0</v>
      </c>
      <c r="Y37" s="17">
        <f t="shared" ref="Y37:Y68" si="8">B37*(V37+W37+X37)</f>
        <v>0</v>
      </c>
      <c r="Z37" s="11">
        <v>117.5</v>
      </c>
      <c r="AA37" s="25">
        <v>10</v>
      </c>
      <c r="AB37" s="3">
        <v>58.75</v>
      </c>
    </row>
    <row r="38" spans="1:72" ht="14.1" customHeight="1" thickBot="1" x14ac:dyDescent="0.3">
      <c r="A38" s="34" t="s">
        <v>156</v>
      </c>
      <c r="B38" s="207"/>
      <c r="C38" s="164" t="s">
        <v>93</v>
      </c>
      <c r="D38" s="32" t="s">
        <v>92</v>
      </c>
      <c r="E38" s="32" t="s">
        <v>92</v>
      </c>
      <c r="F38" s="32" t="s">
        <v>92</v>
      </c>
      <c r="G38" s="35">
        <f t="shared" si="4"/>
        <v>117.5</v>
      </c>
      <c r="H38" s="36">
        <f t="shared" si="6"/>
        <v>0</v>
      </c>
      <c r="I38" s="160"/>
      <c r="J38" s="161"/>
      <c r="K38" s="161"/>
      <c r="L38" s="162"/>
      <c r="M38" s="2"/>
      <c r="N38" s="502"/>
      <c r="O38" s="503"/>
      <c r="P38" s="503"/>
      <c r="Q38" s="503"/>
      <c r="R38" s="503"/>
      <c r="S38" s="504"/>
      <c r="V38" s="16">
        <v>8</v>
      </c>
      <c r="W38" s="31">
        <f t="shared" si="5"/>
        <v>0</v>
      </c>
      <c r="X38" s="31">
        <f t="shared" si="7"/>
        <v>0</v>
      </c>
      <c r="Y38" s="17">
        <f t="shared" si="8"/>
        <v>0</v>
      </c>
      <c r="Z38" s="11">
        <v>117.5</v>
      </c>
      <c r="AA38" s="25">
        <v>10</v>
      </c>
      <c r="AB38" s="3">
        <v>58.75</v>
      </c>
    </row>
    <row r="39" spans="1:72" ht="14.1" customHeight="1" x14ac:dyDescent="0.25">
      <c r="A39" s="34" t="s">
        <v>157</v>
      </c>
      <c r="B39" s="207"/>
      <c r="C39" s="164" t="s">
        <v>93</v>
      </c>
      <c r="D39" s="32" t="s">
        <v>92</v>
      </c>
      <c r="E39" s="32" t="s">
        <v>92</v>
      </c>
      <c r="F39" s="230"/>
      <c r="G39" s="35">
        <f t="shared" si="4"/>
        <v>222.5</v>
      </c>
      <c r="H39" s="36">
        <f t="shared" si="6"/>
        <v>0</v>
      </c>
      <c r="I39" s="165"/>
      <c r="J39" s="166"/>
      <c r="K39" s="166"/>
      <c r="L39" s="167"/>
      <c r="M39" s="2"/>
      <c r="N39" s="602" t="s">
        <v>104</v>
      </c>
      <c r="O39" s="603"/>
      <c r="P39" s="603"/>
      <c r="Q39" s="603"/>
      <c r="R39" s="603"/>
      <c r="S39" s="604"/>
      <c r="V39" s="16">
        <v>16</v>
      </c>
      <c r="W39" s="31">
        <f t="shared" si="5"/>
        <v>0</v>
      </c>
      <c r="X39" s="31">
        <f t="shared" si="7"/>
        <v>0</v>
      </c>
      <c r="Y39" s="17">
        <f t="shared" si="8"/>
        <v>0</v>
      </c>
      <c r="Z39" s="11">
        <v>222.5</v>
      </c>
      <c r="AA39" s="25">
        <v>20</v>
      </c>
      <c r="AB39" s="3">
        <v>111.25</v>
      </c>
    </row>
    <row r="40" spans="1:72" ht="14.1" customHeight="1" x14ac:dyDescent="0.25">
      <c r="A40" s="34" t="s">
        <v>15</v>
      </c>
      <c r="B40" s="207"/>
      <c r="C40" s="164" t="s">
        <v>93</v>
      </c>
      <c r="D40" s="32" t="s">
        <v>92</v>
      </c>
      <c r="E40" s="32" t="s">
        <v>92</v>
      </c>
      <c r="F40" s="230"/>
      <c r="G40" s="35">
        <f t="shared" si="4"/>
        <v>165</v>
      </c>
      <c r="H40" s="36">
        <f t="shared" si="6"/>
        <v>0</v>
      </c>
      <c r="I40" s="540"/>
      <c r="J40" s="541"/>
      <c r="K40" s="541"/>
      <c r="L40" s="542"/>
      <c r="M40" s="2"/>
      <c r="N40" s="605" t="s">
        <v>25</v>
      </c>
      <c r="O40" s="607" t="s">
        <v>26</v>
      </c>
      <c r="P40" s="609" t="s">
        <v>27</v>
      </c>
      <c r="Q40" s="611" t="s">
        <v>28</v>
      </c>
      <c r="R40" s="613" t="s">
        <v>29</v>
      </c>
      <c r="S40" s="615" t="s">
        <v>30</v>
      </c>
      <c r="V40" s="15">
        <v>7</v>
      </c>
      <c r="W40" s="31">
        <f t="shared" si="5"/>
        <v>0</v>
      </c>
      <c r="X40" s="31">
        <f t="shared" si="7"/>
        <v>0</v>
      </c>
      <c r="Y40" s="17">
        <f t="shared" si="8"/>
        <v>0</v>
      </c>
      <c r="Z40" s="11">
        <v>165</v>
      </c>
      <c r="AA40" s="25">
        <v>15</v>
      </c>
      <c r="AB40" s="3">
        <v>82.5</v>
      </c>
    </row>
    <row r="41" spans="1:72" ht="14.1" customHeight="1" x14ac:dyDescent="0.25">
      <c r="A41" s="34" t="s">
        <v>16</v>
      </c>
      <c r="B41" s="207"/>
      <c r="C41" s="164" t="s">
        <v>93</v>
      </c>
      <c r="D41" s="32" t="s">
        <v>92</v>
      </c>
      <c r="E41" s="32" t="s">
        <v>92</v>
      </c>
      <c r="F41" s="230"/>
      <c r="G41" s="35">
        <f t="shared" si="4"/>
        <v>165</v>
      </c>
      <c r="H41" s="36">
        <f t="shared" si="6"/>
        <v>0</v>
      </c>
      <c r="I41" s="540"/>
      <c r="J41" s="541"/>
      <c r="K41" s="541"/>
      <c r="L41" s="542"/>
      <c r="M41" s="2"/>
      <c r="N41" s="605"/>
      <c r="O41" s="607"/>
      <c r="P41" s="609"/>
      <c r="Q41" s="611"/>
      <c r="R41" s="613"/>
      <c r="S41" s="615"/>
      <c r="V41" s="15">
        <v>7</v>
      </c>
      <c r="W41" s="31">
        <f t="shared" si="5"/>
        <v>0</v>
      </c>
      <c r="X41" s="31">
        <f t="shared" si="7"/>
        <v>0</v>
      </c>
      <c r="Y41" s="17">
        <f t="shared" si="8"/>
        <v>0</v>
      </c>
      <c r="Z41" s="11">
        <v>165</v>
      </c>
      <c r="AA41" s="25">
        <v>15</v>
      </c>
      <c r="AB41" s="3">
        <v>82.5</v>
      </c>
    </row>
    <row r="42" spans="1:72" ht="14.1" customHeight="1" x14ac:dyDescent="0.25">
      <c r="A42" s="34" t="s">
        <v>141</v>
      </c>
      <c r="B42" s="207"/>
      <c r="C42" s="164" t="s">
        <v>93</v>
      </c>
      <c r="D42" s="51"/>
      <c r="E42" s="32" t="s">
        <v>92</v>
      </c>
      <c r="F42" s="230"/>
      <c r="G42" s="35">
        <f t="shared" si="4"/>
        <v>295</v>
      </c>
      <c r="H42" s="36">
        <f t="shared" si="6"/>
        <v>0</v>
      </c>
      <c r="I42" s="540"/>
      <c r="J42" s="541"/>
      <c r="K42" s="541"/>
      <c r="L42" s="542"/>
      <c r="M42" s="2"/>
      <c r="N42" s="605"/>
      <c r="O42" s="607"/>
      <c r="P42" s="609"/>
      <c r="Q42" s="611"/>
      <c r="R42" s="613"/>
      <c r="S42" s="615"/>
      <c r="T42">
        <f>B42</f>
        <v>0</v>
      </c>
      <c r="V42" s="16">
        <v>20</v>
      </c>
      <c r="W42" s="31">
        <f t="shared" si="5"/>
        <v>0</v>
      </c>
      <c r="X42" s="31">
        <f t="shared" si="7"/>
        <v>0</v>
      </c>
      <c r="Y42" s="17">
        <f t="shared" si="8"/>
        <v>0</v>
      </c>
      <c r="Z42" s="11">
        <v>295</v>
      </c>
      <c r="AA42" s="28"/>
      <c r="AB42" s="3">
        <v>147.5</v>
      </c>
    </row>
    <row r="43" spans="1:72" ht="14.1" customHeight="1" thickBot="1" x14ac:dyDescent="0.3">
      <c r="A43" s="34" t="s">
        <v>142</v>
      </c>
      <c r="B43" s="207"/>
      <c r="C43" s="164" t="s">
        <v>93</v>
      </c>
      <c r="D43" s="52"/>
      <c r="E43" s="32" t="s">
        <v>92</v>
      </c>
      <c r="F43" s="230"/>
      <c r="G43" s="35">
        <f t="shared" si="4"/>
        <v>295</v>
      </c>
      <c r="H43" s="36">
        <f t="shared" si="6"/>
        <v>0</v>
      </c>
      <c r="I43" s="540"/>
      <c r="J43" s="541"/>
      <c r="K43" s="541"/>
      <c r="L43" s="542"/>
      <c r="M43" s="2"/>
      <c r="N43" s="606"/>
      <c r="O43" s="608"/>
      <c r="P43" s="610"/>
      <c r="Q43" s="612"/>
      <c r="R43" s="614"/>
      <c r="S43" s="616"/>
      <c r="T43">
        <f>B43</f>
        <v>0</v>
      </c>
      <c r="V43" s="16">
        <v>20</v>
      </c>
      <c r="W43" s="31">
        <f t="shared" si="5"/>
        <v>0</v>
      </c>
      <c r="X43" s="31">
        <f t="shared" si="7"/>
        <v>0</v>
      </c>
      <c r="Y43" s="17">
        <f t="shared" si="8"/>
        <v>0</v>
      </c>
      <c r="Z43" s="11">
        <v>295</v>
      </c>
      <c r="AA43" s="28"/>
      <c r="AB43" s="3">
        <v>147.5</v>
      </c>
    </row>
    <row r="44" spans="1:72" ht="14.1" customHeight="1" x14ac:dyDescent="0.25">
      <c r="A44" s="34" t="s">
        <v>73</v>
      </c>
      <c r="B44" s="207"/>
      <c r="C44" s="164" t="s">
        <v>93</v>
      </c>
      <c r="D44" s="32" t="s">
        <v>92</v>
      </c>
      <c r="E44" s="32" t="s">
        <v>92</v>
      </c>
      <c r="F44" s="32" t="s">
        <v>92</v>
      </c>
      <c r="G44" s="35">
        <f t="shared" si="4"/>
        <v>147.5</v>
      </c>
      <c r="H44" s="36">
        <f t="shared" si="6"/>
        <v>0</v>
      </c>
      <c r="I44" s="540"/>
      <c r="J44" s="541"/>
      <c r="K44" s="541"/>
      <c r="L44" s="542"/>
      <c r="M44" s="2"/>
      <c r="V44" s="15">
        <v>6</v>
      </c>
      <c r="W44" s="31">
        <f t="shared" si="5"/>
        <v>0</v>
      </c>
      <c r="X44" s="31">
        <f t="shared" si="7"/>
        <v>0</v>
      </c>
      <c r="Y44" s="17">
        <f t="shared" si="8"/>
        <v>0</v>
      </c>
      <c r="Z44" s="11">
        <v>147.5</v>
      </c>
      <c r="AA44" s="25">
        <v>15</v>
      </c>
      <c r="AB44" s="3">
        <v>73.75</v>
      </c>
    </row>
    <row r="45" spans="1:72" ht="14.1" customHeight="1" x14ac:dyDescent="0.25">
      <c r="A45" s="34" t="s">
        <v>74</v>
      </c>
      <c r="B45" s="207"/>
      <c r="C45" s="164" t="s">
        <v>93</v>
      </c>
      <c r="D45" s="32" t="s">
        <v>92</v>
      </c>
      <c r="E45" s="32" t="s">
        <v>92</v>
      </c>
      <c r="F45" s="32" t="s">
        <v>92</v>
      </c>
      <c r="G45" s="35">
        <f t="shared" si="4"/>
        <v>147.5</v>
      </c>
      <c r="H45" s="36">
        <f t="shared" si="6"/>
        <v>0</v>
      </c>
      <c r="I45" s="540"/>
      <c r="J45" s="541"/>
      <c r="K45" s="541"/>
      <c r="L45" s="542"/>
      <c r="M45" s="2"/>
      <c r="V45" s="15">
        <v>6</v>
      </c>
      <c r="W45" s="31">
        <f t="shared" si="5"/>
        <v>0</v>
      </c>
      <c r="X45" s="31">
        <f t="shared" si="7"/>
        <v>0</v>
      </c>
      <c r="Y45" s="17">
        <f t="shared" si="8"/>
        <v>0</v>
      </c>
      <c r="Z45" s="11">
        <v>147.5</v>
      </c>
      <c r="AA45" s="25">
        <v>15</v>
      </c>
      <c r="AB45" s="3">
        <v>73.75</v>
      </c>
    </row>
    <row r="46" spans="1:72" ht="14.1" customHeight="1" x14ac:dyDescent="0.25">
      <c r="A46" s="34" t="s">
        <v>143</v>
      </c>
      <c r="B46" s="207"/>
      <c r="C46" s="164" t="s">
        <v>93</v>
      </c>
      <c r="D46" s="51"/>
      <c r="E46" s="32" t="s">
        <v>92</v>
      </c>
      <c r="F46" s="230"/>
      <c r="G46" s="35">
        <f t="shared" si="4"/>
        <v>330</v>
      </c>
      <c r="H46" s="36">
        <f t="shared" si="6"/>
        <v>0</v>
      </c>
      <c r="I46" s="540"/>
      <c r="J46" s="541"/>
      <c r="K46" s="541"/>
      <c r="L46" s="542"/>
      <c r="M46" s="2"/>
      <c r="T46">
        <f>B46</f>
        <v>0</v>
      </c>
      <c r="V46" s="15">
        <v>16.899999999999999</v>
      </c>
      <c r="W46" s="31">
        <f t="shared" si="5"/>
        <v>0</v>
      </c>
      <c r="X46" s="31">
        <f t="shared" si="7"/>
        <v>0</v>
      </c>
      <c r="Y46" s="17">
        <f t="shared" si="8"/>
        <v>0</v>
      </c>
      <c r="Z46" s="11">
        <v>330</v>
      </c>
      <c r="AA46" s="28"/>
      <c r="AB46" s="3">
        <v>165</v>
      </c>
    </row>
    <row r="47" spans="1:72" ht="14.1" customHeight="1" thickBot="1" x14ac:dyDescent="0.3">
      <c r="A47" s="34" t="s">
        <v>144</v>
      </c>
      <c r="B47" s="207"/>
      <c r="C47" s="164" t="s">
        <v>93</v>
      </c>
      <c r="D47" s="52"/>
      <c r="E47" s="32" t="s">
        <v>92</v>
      </c>
      <c r="F47" s="230"/>
      <c r="G47" s="35">
        <f t="shared" si="4"/>
        <v>330</v>
      </c>
      <c r="H47" s="36">
        <f t="shared" si="6"/>
        <v>0</v>
      </c>
      <c r="I47" s="540"/>
      <c r="J47" s="541"/>
      <c r="K47" s="541"/>
      <c r="L47" s="542"/>
      <c r="M47" s="2"/>
      <c r="T47">
        <f>B47</f>
        <v>0</v>
      </c>
      <c r="V47" s="15">
        <v>16.899999999999999</v>
      </c>
      <c r="W47" s="31">
        <f t="shared" si="5"/>
        <v>0</v>
      </c>
      <c r="X47" s="31">
        <f t="shared" si="7"/>
        <v>0</v>
      </c>
      <c r="Y47" s="17">
        <f t="shared" si="8"/>
        <v>0</v>
      </c>
      <c r="Z47" s="11">
        <v>330</v>
      </c>
      <c r="AA47" s="26"/>
      <c r="AB47" s="3">
        <v>165</v>
      </c>
    </row>
    <row r="48" spans="1:72" ht="14.1" customHeight="1" x14ac:dyDescent="0.25">
      <c r="A48" s="34" t="s">
        <v>11</v>
      </c>
      <c r="B48" s="207"/>
      <c r="C48" s="164" t="s">
        <v>93</v>
      </c>
      <c r="D48" s="32" t="s">
        <v>92</v>
      </c>
      <c r="E48" s="32" t="s">
        <v>92</v>
      </c>
      <c r="F48" s="230"/>
      <c r="G48" s="35">
        <f t="shared" si="4"/>
        <v>180</v>
      </c>
      <c r="H48" s="36">
        <f t="shared" si="6"/>
        <v>0</v>
      </c>
      <c r="I48" s="540"/>
      <c r="J48" s="541"/>
      <c r="K48" s="541"/>
      <c r="L48" s="542"/>
      <c r="M48" s="2"/>
      <c r="V48" s="15">
        <v>10.7</v>
      </c>
      <c r="W48" s="31">
        <f t="shared" si="5"/>
        <v>0</v>
      </c>
      <c r="X48" s="31">
        <f t="shared" si="7"/>
        <v>0</v>
      </c>
      <c r="Y48" s="17">
        <f t="shared" si="8"/>
        <v>0</v>
      </c>
      <c r="Z48" s="11">
        <v>180</v>
      </c>
      <c r="AA48" s="23">
        <v>15</v>
      </c>
      <c r="AB48" s="3">
        <v>90</v>
      </c>
    </row>
    <row r="49" spans="1:72" ht="14.1" customHeight="1" x14ac:dyDescent="0.25">
      <c r="A49" s="34" t="s">
        <v>145</v>
      </c>
      <c r="B49" s="207"/>
      <c r="C49" s="164" t="s">
        <v>93</v>
      </c>
      <c r="D49" s="51"/>
      <c r="E49" s="32" t="s">
        <v>92</v>
      </c>
      <c r="F49" s="230"/>
      <c r="G49" s="35">
        <f t="shared" si="4"/>
        <v>312.5</v>
      </c>
      <c r="H49" s="36">
        <f t="shared" si="6"/>
        <v>0</v>
      </c>
      <c r="I49" s="540"/>
      <c r="J49" s="541"/>
      <c r="K49" s="541"/>
      <c r="L49" s="542"/>
      <c r="M49" s="2"/>
      <c r="T49">
        <f>B49</f>
        <v>0</v>
      </c>
      <c r="V49" s="15">
        <v>18.8</v>
      </c>
      <c r="W49" s="31">
        <f t="shared" si="5"/>
        <v>0</v>
      </c>
      <c r="X49" s="31">
        <f t="shared" si="7"/>
        <v>0</v>
      </c>
      <c r="Y49" s="17">
        <f t="shared" si="8"/>
        <v>0</v>
      </c>
      <c r="Z49" s="11">
        <v>312.5</v>
      </c>
      <c r="AA49" s="28"/>
      <c r="AB49" s="3">
        <v>156.25</v>
      </c>
    </row>
    <row r="50" spans="1:72" ht="14.1" customHeight="1" x14ac:dyDescent="0.25">
      <c r="A50" s="34" t="s">
        <v>146</v>
      </c>
      <c r="B50" s="207"/>
      <c r="C50" s="164" t="s">
        <v>93</v>
      </c>
      <c r="D50" s="52"/>
      <c r="E50" s="32" t="s">
        <v>92</v>
      </c>
      <c r="F50" s="230"/>
      <c r="G50" s="35">
        <f t="shared" si="4"/>
        <v>465</v>
      </c>
      <c r="H50" s="36">
        <f t="shared" si="6"/>
        <v>0</v>
      </c>
      <c r="I50" s="540"/>
      <c r="J50" s="541"/>
      <c r="K50" s="541"/>
      <c r="L50" s="542"/>
      <c r="M50" s="2"/>
      <c r="T50">
        <f>B50</f>
        <v>0</v>
      </c>
      <c r="V50" s="15">
        <v>38.5</v>
      </c>
      <c r="W50" s="31">
        <f t="shared" si="5"/>
        <v>0</v>
      </c>
      <c r="X50" s="31">
        <f t="shared" si="7"/>
        <v>0</v>
      </c>
      <c r="Y50" s="17">
        <f t="shared" si="8"/>
        <v>0</v>
      </c>
      <c r="Z50" s="11">
        <v>465</v>
      </c>
      <c r="AA50" s="28"/>
      <c r="AB50" s="3">
        <v>232.5</v>
      </c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</row>
    <row r="51" spans="1:72" ht="14.1" customHeight="1" thickBot="1" x14ac:dyDescent="0.3">
      <c r="A51" s="37" t="s">
        <v>147</v>
      </c>
      <c r="B51" s="207"/>
      <c r="C51" s="164" t="s">
        <v>93</v>
      </c>
      <c r="D51" s="52"/>
      <c r="E51" s="32" t="s">
        <v>92</v>
      </c>
      <c r="F51" s="230"/>
      <c r="G51" s="35">
        <f t="shared" si="4"/>
        <v>647.5</v>
      </c>
      <c r="H51" s="36">
        <f t="shared" si="6"/>
        <v>0</v>
      </c>
      <c r="I51" s="540"/>
      <c r="J51" s="541"/>
      <c r="K51" s="541"/>
      <c r="L51" s="542"/>
      <c r="M51" s="2"/>
      <c r="U51">
        <f>B51</f>
        <v>0</v>
      </c>
      <c r="V51" s="16">
        <v>100</v>
      </c>
      <c r="W51" s="31">
        <f t="shared" si="5"/>
        <v>0</v>
      </c>
      <c r="X51" s="31">
        <f t="shared" si="7"/>
        <v>0</v>
      </c>
      <c r="Y51" s="17">
        <f t="shared" si="8"/>
        <v>0</v>
      </c>
      <c r="Z51" s="11">
        <v>647.5</v>
      </c>
      <c r="AA51" s="26"/>
      <c r="AB51" s="3">
        <v>323.75</v>
      </c>
    </row>
    <row r="52" spans="1:72" s="189" customFormat="1" ht="14.1" customHeight="1" thickBot="1" x14ac:dyDescent="0.3">
      <c r="A52" s="37" t="s">
        <v>254</v>
      </c>
      <c r="B52" s="207"/>
      <c r="C52" s="164" t="s">
        <v>93</v>
      </c>
      <c r="D52" s="32" t="s">
        <v>92</v>
      </c>
      <c r="E52" s="32" t="s">
        <v>92</v>
      </c>
      <c r="F52" s="230"/>
      <c r="G52" s="35">
        <f t="shared" si="4"/>
        <v>132.5</v>
      </c>
      <c r="H52" s="194">
        <f t="shared" si="6"/>
        <v>0</v>
      </c>
      <c r="I52" s="195"/>
      <c r="J52" s="196"/>
      <c r="K52" s="196"/>
      <c r="L52" s="197"/>
      <c r="M52" s="2"/>
      <c r="N52"/>
      <c r="O52"/>
      <c r="P52"/>
      <c r="Q52"/>
      <c r="R52"/>
      <c r="S52"/>
      <c r="V52" s="190">
        <f>V54*1.24</f>
        <v>9.1388000000000016</v>
      </c>
      <c r="W52" s="31">
        <f t="shared" si="5"/>
        <v>0</v>
      </c>
      <c r="X52" s="31">
        <f t="shared" si="7"/>
        <v>0</v>
      </c>
      <c r="Y52" s="17">
        <f t="shared" si="8"/>
        <v>0</v>
      </c>
      <c r="Z52" s="191">
        <v>132.5</v>
      </c>
      <c r="AA52" s="23">
        <v>12.5</v>
      </c>
      <c r="AB52" s="192">
        <v>66.25</v>
      </c>
    </row>
    <row r="53" spans="1:72" ht="14.1" customHeight="1" thickBot="1" x14ac:dyDescent="0.3">
      <c r="A53" s="37" t="s">
        <v>12</v>
      </c>
      <c r="B53" s="207"/>
      <c r="C53" s="164" t="s">
        <v>93</v>
      </c>
      <c r="D53" s="198"/>
      <c r="E53" s="32" t="s">
        <v>92</v>
      </c>
      <c r="F53" s="230"/>
      <c r="G53" s="35">
        <f t="shared" si="4"/>
        <v>242.5</v>
      </c>
      <c r="H53" s="194">
        <f t="shared" si="6"/>
        <v>0</v>
      </c>
      <c r="I53" s="574"/>
      <c r="J53" s="575"/>
      <c r="K53" s="575"/>
      <c r="L53" s="576"/>
      <c r="M53" s="2"/>
      <c r="V53" s="16">
        <v>18</v>
      </c>
      <c r="W53" s="31">
        <f t="shared" si="5"/>
        <v>0</v>
      </c>
      <c r="X53" s="31">
        <f t="shared" si="7"/>
        <v>0</v>
      </c>
      <c r="Y53" s="17">
        <f t="shared" si="8"/>
        <v>0</v>
      </c>
      <c r="Z53" s="11">
        <v>242.5</v>
      </c>
      <c r="AA53" s="29"/>
      <c r="AB53" s="3">
        <v>121.25</v>
      </c>
    </row>
    <row r="54" spans="1:72" s="189" customFormat="1" ht="14.1" customHeight="1" x14ac:dyDescent="0.25">
      <c r="A54" s="37" t="s">
        <v>255</v>
      </c>
      <c r="B54" s="207"/>
      <c r="C54" s="164" t="s">
        <v>93</v>
      </c>
      <c r="D54" s="32" t="s">
        <v>92</v>
      </c>
      <c r="E54" s="32" t="s">
        <v>92</v>
      </c>
      <c r="F54" s="230"/>
      <c r="G54" s="35">
        <f t="shared" si="4"/>
        <v>145</v>
      </c>
      <c r="H54" s="194">
        <f t="shared" si="6"/>
        <v>0</v>
      </c>
      <c r="I54" s="195"/>
      <c r="J54" s="196"/>
      <c r="K54" s="196"/>
      <c r="L54" s="197"/>
      <c r="M54" s="2"/>
      <c r="N54"/>
      <c r="O54"/>
      <c r="P54"/>
      <c r="Q54"/>
      <c r="R54"/>
      <c r="S54"/>
      <c r="V54" s="190">
        <f>6.7*1.1</f>
        <v>7.370000000000001</v>
      </c>
      <c r="W54" s="31">
        <f t="shared" si="5"/>
        <v>0</v>
      </c>
      <c r="X54" s="31">
        <f t="shared" si="7"/>
        <v>0</v>
      </c>
      <c r="Y54" s="17">
        <f t="shared" si="8"/>
        <v>0</v>
      </c>
      <c r="Z54" s="191">
        <v>145</v>
      </c>
      <c r="AA54" s="23">
        <v>12.5</v>
      </c>
      <c r="AB54" s="192">
        <v>72.5</v>
      </c>
    </row>
    <row r="55" spans="1:72" ht="14.1" customHeight="1" thickBot="1" x14ac:dyDescent="0.3">
      <c r="A55" s="37" t="s">
        <v>13</v>
      </c>
      <c r="B55" s="207"/>
      <c r="C55" s="164" t="s">
        <v>93</v>
      </c>
      <c r="D55" s="198"/>
      <c r="E55" s="32" t="s">
        <v>92</v>
      </c>
      <c r="F55" s="230"/>
      <c r="G55" s="35">
        <f t="shared" si="4"/>
        <v>265</v>
      </c>
      <c r="H55" s="194">
        <f t="shared" si="6"/>
        <v>0</v>
      </c>
      <c r="I55" s="574"/>
      <c r="J55" s="575"/>
      <c r="K55" s="575"/>
      <c r="L55" s="576"/>
      <c r="M55" s="2"/>
      <c r="V55" s="15">
        <v>15.2</v>
      </c>
      <c r="W55" s="31">
        <f t="shared" si="5"/>
        <v>0</v>
      </c>
      <c r="X55" s="31">
        <f t="shared" si="7"/>
        <v>0</v>
      </c>
      <c r="Y55" s="17">
        <f t="shared" si="8"/>
        <v>0</v>
      </c>
      <c r="Z55" s="11">
        <v>265</v>
      </c>
      <c r="AA55" s="28"/>
      <c r="AB55" s="3">
        <v>132.5</v>
      </c>
    </row>
    <row r="56" spans="1:72" s="189" customFormat="1" ht="14.1" customHeight="1" x14ac:dyDescent="0.25">
      <c r="A56" s="37" t="s">
        <v>256</v>
      </c>
      <c r="B56" s="207"/>
      <c r="C56" s="164" t="s">
        <v>93</v>
      </c>
      <c r="D56" s="32" t="s">
        <v>92</v>
      </c>
      <c r="E56" s="32" t="s">
        <v>92</v>
      </c>
      <c r="F56" s="230"/>
      <c r="G56" s="35">
        <f t="shared" si="4"/>
        <v>157.5</v>
      </c>
      <c r="H56" s="194">
        <f t="shared" si="6"/>
        <v>0</v>
      </c>
      <c r="I56" s="195"/>
      <c r="J56" s="196"/>
      <c r="K56" s="196"/>
      <c r="L56" s="197"/>
      <c r="M56" s="2"/>
      <c r="N56"/>
      <c r="O56"/>
      <c r="P56"/>
      <c r="Q56"/>
      <c r="R56"/>
      <c r="S56"/>
      <c r="V56" s="193">
        <f>6.8*1.1</f>
        <v>7.48</v>
      </c>
      <c r="W56" s="31">
        <f t="shared" si="5"/>
        <v>0</v>
      </c>
      <c r="X56" s="31">
        <f t="shared" si="7"/>
        <v>0</v>
      </c>
      <c r="Y56" s="17">
        <f t="shared" si="8"/>
        <v>0</v>
      </c>
      <c r="Z56" s="191">
        <v>157.5</v>
      </c>
      <c r="AA56" s="23">
        <v>12.5</v>
      </c>
      <c r="AB56" s="192">
        <v>78.75</v>
      </c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ht="14.1" customHeight="1" thickBot="1" x14ac:dyDescent="0.3">
      <c r="A57" s="34" t="s">
        <v>14</v>
      </c>
      <c r="B57" s="207"/>
      <c r="C57" s="164" t="s">
        <v>93</v>
      </c>
      <c r="D57" s="32" t="s">
        <v>92</v>
      </c>
      <c r="E57" s="32" t="s">
        <v>92</v>
      </c>
      <c r="F57" s="230"/>
      <c r="G57" s="35">
        <f t="shared" si="4"/>
        <v>230</v>
      </c>
      <c r="H57" s="36">
        <f t="shared" si="6"/>
        <v>0</v>
      </c>
      <c r="I57" s="540"/>
      <c r="J57" s="541"/>
      <c r="K57" s="541"/>
      <c r="L57" s="542"/>
      <c r="M57" s="2"/>
      <c r="V57" s="15">
        <v>11.8</v>
      </c>
      <c r="W57" s="31">
        <f t="shared" si="5"/>
        <v>0</v>
      </c>
      <c r="X57" s="31">
        <f t="shared" si="7"/>
        <v>0</v>
      </c>
      <c r="Y57" s="17">
        <f t="shared" si="8"/>
        <v>0</v>
      </c>
      <c r="Z57" s="11">
        <v>230</v>
      </c>
      <c r="AA57" s="27">
        <v>15</v>
      </c>
      <c r="AB57" s="3">
        <v>115</v>
      </c>
    </row>
    <row r="58" spans="1:72" ht="14.1" customHeight="1" x14ac:dyDescent="0.25">
      <c r="A58" s="37" t="s">
        <v>148</v>
      </c>
      <c r="B58" s="207"/>
      <c r="C58" s="164" t="s">
        <v>93</v>
      </c>
      <c r="D58" s="51"/>
      <c r="E58" s="32" t="s">
        <v>92</v>
      </c>
      <c r="F58" s="230"/>
      <c r="G58" s="35">
        <f t="shared" si="4"/>
        <v>1025</v>
      </c>
      <c r="H58" s="36">
        <f t="shared" si="6"/>
        <v>0</v>
      </c>
      <c r="I58" s="540"/>
      <c r="J58" s="541"/>
      <c r="K58" s="541"/>
      <c r="L58" s="542"/>
      <c r="M58" s="2"/>
      <c r="U58">
        <f>B58</f>
        <v>0</v>
      </c>
      <c r="V58" s="16">
        <v>75</v>
      </c>
      <c r="W58" s="31">
        <f t="shared" si="5"/>
        <v>0</v>
      </c>
      <c r="X58" s="31">
        <f t="shared" si="7"/>
        <v>0</v>
      </c>
      <c r="Y58" s="17">
        <f t="shared" si="8"/>
        <v>0</v>
      </c>
      <c r="Z58" s="11">
        <v>1025</v>
      </c>
      <c r="AA58" s="29"/>
      <c r="AB58" s="3">
        <v>512.5</v>
      </c>
    </row>
    <row r="59" spans="1:72" ht="14.1" customHeight="1" x14ac:dyDescent="0.25">
      <c r="A59" s="34" t="s">
        <v>149</v>
      </c>
      <c r="B59" s="207"/>
      <c r="C59" s="164" t="s">
        <v>93</v>
      </c>
      <c r="D59" s="52"/>
      <c r="E59" s="32" t="s">
        <v>92</v>
      </c>
      <c r="F59" s="230"/>
      <c r="G59" s="35">
        <f t="shared" si="4"/>
        <v>605</v>
      </c>
      <c r="H59" s="36">
        <f t="shared" si="6"/>
        <v>0</v>
      </c>
      <c r="I59" s="540"/>
      <c r="J59" s="541"/>
      <c r="K59" s="541"/>
      <c r="L59" s="542"/>
      <c r="M59" s="2"/>
      <c r="T59">
        <f>B59</f>
        <v>0</v>
      </c>
      <c r="V59" s="15">
        <v>41.8</v>
      </c>
      <c r="W59" s="31">
        <f t="shared" si="5"/>
        <v>0</v>
      </c>
      <c r="X59" s="31">
        <f t="shared" si="7"/>
        <v>0</v>
      </c>
      <c r="Y59" s="17">
        <f t="shared" si="8"/>
        <v>0</v>
      </c>
      <c r="Z59" s="11">
        <v>605</v>
      </c>
      <c r="AA59" s="28"/>
      <c r="AB59" s="3">
        <v>302.5</v>
      </c>
    </row>
    <row r="60" spans="1:72" ht="14.1" customHeight="1" x14ac:dyDescent="0.25">
      <c r="A60" s="34" t="s">
        <v>150</v>
      </c>
      <c r="B60" s="207"/>
      <c r="C60" s="164" t="s">
        <v>93</v>
      </c>
      <c r="D60" s="52"/>
      <c r="E60" s="32" t="s">
        <v>92</v>
      </c>
      <c r="F60" s="230"/>
      <c r="G60" s="35">
        <f t="shared" si="4"/>
        <v>605</v>
      </c>
      <c r="H60" s="36">
        <f t="shared" si="6"/>
        <v>0</v>
      </c>
      <c r="I60" s="540"/>
      <c r="J60" s="541"/>
      <c r="K60" s="541"/>
      <c r="L60" s="542"/>
      <c r="M60" s="2"/>
      <c r="T60">
        <f>B60</f>
        <v>0</v>
      </c>
      <c r="V60" s="15">
        <v>41.8</v>
      </c>
      <c r="W60" s="31">
        <f t="shared" si="5"/>
        <v>0</v>
      </c>
      <c r="X60" s="31">
        <f t="shared" si="7"/>
        <v>0</v>
      </c>
      <c r="Y60" s="17">
        <f t="shared" si="8"/>
        <v>0</v>
      </c>
      <c r="Z60" s="11">
        <v>605</v>
      </c>
      <c r="AA60" s="28"/>
      <c r="AB60" s="3">
        <v>302.5</v>
      </c>
    </row>
    <row r="61" spans="1:72" ht="14.1" customHeight="1" x14ac:dyDescent="0.25">
      <c r="A61" s="34" t="s">
        <v>151</v>
      </c>
      <c r="B61" s="207"/>
      <c r="C61" s="164" t="s">
        <v>93</v>
      </c>
      <c r="D61" s="52"/>
      <c r="E61" s="32" t="s">
        <v>92</v>
      </c>
      <c r="F61" s="230"/>
      <c r="G61" s="35">
        <f t="shared" si="4"/>
        <v>1102.5</v>
      </c>
      <c r="H61" s="36">
        <f t="shared" si="6"/>
        <v>0</v>
      </c>
      <c r="I61" s="540"/>
      <c r="J61" s="541"/>
      <c r="K61" s="541"/>
      <c r="L61" s="542"/>
      <c r="M61" s="2"/>
      <c r="T61">
        <f>B61</f>
        <v>0</v>
      </c>
      <c r="V61" s="15">
        <v>84</v>
      </c>
      <c r="W61" s="31">
        <f t="shared" si="5"/>
        <v>0</v>
      </c>
      <c r="X61" s="31">
        <f t="shared" si="7"/>
        <v>0</v>
      </c>
      <c r="Y61" s="17">
        <f t="shared" si="8"/>
        <v>0</v>
      </c>
      <c r="Z61" s="11">
        <v>1102.5</v>
      </c>
      <c r="AA61" s="28"/>
      <c r="AB61" s="3">
        <v>551.25</v>
      </c>
    </row>
    <row r="62" spans="1:72" ht="14.1" customHeight="1" x14ac:dyDescent="0.25">
      <c r="A62" s="34" t="s">
        <v>17</v>
      </c>
      <c r="B62" s="207"/>
      <c r="C62" s="164" t="s">
        <v>93</v>
      </c>
      <c r="D62" s="32" t="s">
        <v>92</v>
      </c>
      <c r="E62" s="32" t="s">
        <v>92</v>
      </c>
      <c r="F62" s="230"/>
      <c r="G62" s="35">
        <f t="shared" si="4"/>
        <v>340</v>
      </c>
      <c r="H62" s="36">
        <f t="shared" si="6"/>
        <v>0</v>
      </c>
      <c r="I62" s="540"/>
      <c r="J62" s="541"/>
      <c r="K62" s="541"/>
      <c r="L62" s="542"/>
      <c r="M62" s="2"/>
      <c r="V62" s="15">
        <v>14</v>
      </c>
      <c r="W62" s="31">
        <f t="shared" si="5"/>
        <v>0</v>
      </c>
      <c r="X62" s="31">
        <f t="shared" si="7"/>
        <v>0</v>
      </c>
      <c r="Y62" s="17">
        <f t="shared" si="8"/>
        <v>0</v>
      </c>
      <c r="Z62" s="11">
        <v>340</v>
      </c>
      <c r="AA62" s="25">
        <v>15</v>
      </c>
      <c r="AB62" s="3">
        <v>170</v>
      </c>
    </row>
    <row r="63" spans="1:72" ht="14.1" customHeight="1" x14ac:dyDescent="0.25">
      <c r="A63" s="34" t="s">
        <v>18</v>
      </c>
      <c r="B63" s="207"/>
      <c r="C63" s="164" t="s">
        <v>93</v>
      </c>
      <c r="D63" s="32" t="s">
        <v>92</v>
      </c>
      <c r="E63" s="32" t="s">
        <v>92</v>
      </c>
      <c r="F63" s="230"/>
      <c r="G63" s="35">
        <f t="shared" si="4"/>
        <v>250</v>
      </c>
      <c r="H63" s="36">
        <f t="shared" si="6"/>
        <v>0</v>
      </c>
      <c r="I63" s="540"/>
      <c r="J63" s="541"/>
      <c r="K63" s="541"/>
      <c r="L63" s="542"/>
      <c r="M63" s="2"/>
      <c r="V63" s="15">
        <v>10.4</v>
      </c>
      <c r="W63" s="31">
        <f t="shared" si="5"/>
        <v>0</v>
      </c>
      <c r="X63" s="31">
        <f t="shared" si="7"/>
        <v>0</v>
      </c>
      <c r="Y63" s="17">
        <f t="shared" si="8"/>
        <v>0</v>
      </c>
      <c r="Z63" s="11">
        <v>250</v>
      </c>
      <c r="AA63" s="25">
        <v>15</v>
      </c>
      <c r="AB63" s="3">
        <v>125</v>
      </c>
    </row>
    <row r="64" spans="1:72" ht="14.1" customHeight="1" x14ac:dyDescent="0.25">
      <c r="A64" s="34" t="s">
        <v>19</v>
      </c>
      <c r="B64" s="207"/>
      <c r="C64" s="164" t="s">
        <v>93</v>
      </c>
      <c r="D64" s="32" t="s">
        <v>92</v>
      </c>
      <c r="E64" s="32" t="s">
        <v>92</v>
      </c>
      <c r="F64" s="230"/>
      <c r="G64" s="35">
        <f t="shared" si="4"/>
        <v>250</v>
      </c>
      <c r="H64" s="36">
        <f t="shared" si="6"/>
        <v>0</v>
      </c>
      <c r="I64" s="540"/>
      <c r="J64" s="541"/>
      <c r="K64" s="541"/>
      <c r="L64" s="542"/>
      <c r="M64" s="2"/>
      <c r="V64" s="15">
        <v>10.4</v>
      </c>
      <c r="W64" s="31">
        <f t="shared" si="5"/>
        <v>0</v>
      </c>
      <c r="X64" s="31">
        <f t="shared" si="7"/>
        <v>0</v>
      </c>
      <c r="Y64" s="17">
        <f t="shared" si="8"/>
        <v>0</v>
      </c>
      <c r="Z64" s="11">
        <v>250</v>
      </c>
      <c r="AA64" s="25">
        <v>15</v>
      </c>
      <c r="AB64" s="3">
        <v>125</v>
      </c>
    </row>
    <row r="65" spans="1:87" ht="14.1" customHeight="1" thickBot="1" x14ac:dyDescent="0.3">
      <c r="A65" s="34" t="s">
        <v>20</v>
      </c>
      <c r="B65" s="207"/>
      <c r="C65" s="164" t="s">
        <v>93</v>
      </c>
      <c r="D65" s="32" t="s">
        <v>92</v>
      </c>
      <c r="E65" s="32" t="s">
        <v>92</v>
      </c>
      <c r="F65" s="230"/>
      <c r="G65" s="35">
        <f t="shared" si="4"/>
        <v>447.5</v>
      </c>
      <c r="H65" s="36">
        <f t="shared" si="6"/>
        <v>0</v>
      </c>
      <c r="I65" s="540"/>
      <c r="J65" s="541"/>
      <c r="K65" s="541"/>
      <c r="L65" s="542"/>
      <c r="M65" s="2"/>
      <c r="V65" s="15">
        <v>21</v>
      </c>
      <c r="W65" s="31">
        <f t="shared" si="5"/>
        <v>0</v>
      </c>
      <c r="X65" s="31">
        <f t="shared" si="7"/>
        <v>0</v>
      </c>
      <c r="Y65" s="17">
        <f t="shared" si="8"/>
        <v>0</v>
      </c>
      <c r="Z65" s="11">
        <v>447.5</v>
      </c>
      <c r="AA65" s="27">
        <v>15</v>
      </c>
      <c r="AB65" s="3">
        <v>223.75</v>
      </c>
    </row>
    <row r="66" spans="1:87" ht="14.1" customHeight="1" x14ac:dyDescent="0.25">
      <c r="A66" s="34" t="s">
        <v>75</v>
      </c>
      <c r="B66" s="207"/>
      <c r="C66" s="164" t="s">
        <v>93</v>
      </c>
      <c r="D66" s="32" t="s">
        <v>92</v>
      </c>
      <c r="E66" s="32" t="s">
        <v>92</v>
      </c>
      <c r="F66" s="230"/>
      <c r="G66" s="35">
        <f t="shared" si="4"/>
        <v>90</v>
      </c>
      <c r="H66" s="36">
        <f t="shared" si="6"/>
        <v>0</v>
      </c>
      <c r="I66" s="540"/>
      <c r="J66" s="541"/>
      <c r="K66" s="541"/>
      <c r="L66" s="542"/>
      <c r="M66" s="2"/>
      <c r="V66" s="15">
        <v>2.5</v>
      </c>
      <c r="W66" s="31">
        <f t="shared" si="5"/>
        <v>0</v>
      </c>
      <c r="X66" s="31">
        <f t="shared" si="7"/>
        <v>0</v>
      </c>
      <c r="Y66" s="17">
        <f t="shared" si="8"/>
        <v>0</v>
      </c>
      <c r="Z66" s="11">
        <v>90</v>
      </c>
      <c r="AA66" s="23">
        <v>10</v>
      </c>
      <c r="AB66" s="3">
        <v>45</v>
      </c>
    </row>
    <row r="67" spans="1:87" ht="14.1" customHeight="1" x14ac:dyDescent="0.25">
      <c r="A67" s="34" t="s">
        <v>21</v>
      </c>
      <c r="B67" s="207"/>
      <c r="C67" s="164" t="s">
        <v>93</v>
      </c>
      <c r="D67" s="32" t="s">
        <v>92</v>
      </c>
      <c r="E67" s="32" t="s">
        <v>92</v>
      </c>
      <c r="F67" s="230"/>
      <c r="G67" s="35">
        <f t="shared" si="4"/>
        <v>147.5</v>
      </c>
      <c r="H67" s="36">
        <f t="shared" si="6"/>
        <v>0</v>
      </c>
      <c r="I67" s="540"/>
      <c r="J67" s="541"/>
      <c r="K67" s="541"/>
      <c r="L67" s="542"/>
      <c r="M67" s="2"/>
      <c r="V67" s="15">
        <v>6.3</v>
      </c>
      <c r="W67" s="31">
        <f t="shared" si="5"/>
        <v>0</v>
      </c>
      <c r="X67" s="31">
        <f t="shared" si="7"/>
        <v>0</v>
      </c>
      <c r="Y67" s="17">
        <f t="shared" si="8"/>
        <v>0</v>
      </c>
      <c r="Z67" s="11">
        <v>147.5</v>
      </c>
      <c r="AA67" s="25">
        <v>15</v>
      </c>
      <c r="AB67" s="3">
        <v>73.75</v>
      </c>
    </row>
    <row r="68" spans="1:87" ht="14.1" customHeight="1" x14ac:dyDescent="0.25">
      <c r="A68" s="34" t="s">
        <v>152</v>
      </c>
      <c r="B68" s="207"/>
      <c r="C68" s="164" t="s">
        <v>93</v>
      </c>
      <c r="D68" s="51"/>
      <c r="E68" s="32" t="s">
        <v>92</v>
      </c>
      <c r="F68" s="230"/>
      <c r="G68" s="35">
        <f t="shared" si="4"/>
        <v>275</v>
      </c>
      <c r="H68" s="36">
        <f t="shared" si="6"/>
        <v>0</v>
      </c>
      <c r="I68" s="540"/>
      <c r="J68" s="541"/>
      <c r="K68" s="541"/>
      <c r="L68" s="542"/>
      <c r="M68" s="2"/>
      <c r="T68">
        <f>B68</f>
        <v>0</v>
      </c>
      <c r="V68" s="15">
        <v>16.600000000000001</v>
      </c>
      <c r="W68" s="31">
        <f t="shared" si="5"/>
        <v>0</v>
      </c>
      <c r="X68" s="31">
        <f t="shared" si="7"/>
        <v>0</v>
      </c>
      <c r="Y68" s="17">
        <f t="shared" si="8"/>
        <v>0</v>
      </c>
      <c r="Z68" s="11">
        <v>275</v>
      </c>
      <c r="AA68" s="28"/>
      <c r="AB68" s="3">
        <v>137.5</v>
      </c>
    </row>
    <row r="69" spans="1:87" ht="14.1" customHeight="1" x14ac:dyDescent="0.25">
      <c r="A69" s="34" t="s">
        <v>76</v>
      </c>
      <c r="B69" s="207"/>
      <c r="C69" s="164" t="s">
        <v>93</v>
      </c>
      <c r="D69" s="32" t="s">
        <v>92</v>
      </c>
      <c r="E69" s="32" t="s">
        <v>92</v>
      </c>
      <c r="F69" s="230"/>
      <c r="G69" s="35">
        <f t="shared" si="4"/>
        <v>55</v>
      </c>
      <c r="H69" s="36">
        <f t="shared" ref="H69:H86" si="9">G69*B69</f>
        <v>0</v>
      </c>
      <c r="I69" s="540"/>
      <c r="J69" s="541"/>
      <c r="K69" s="541"/>
      <c r="L69" s="542"/>
      <c r="M69" s="2"/>
      <c r="V69" s="15">
        <v>1.6</v>
      </c>
      <c r="W69" s="31">
        <f t="shared" si="5"/>
        <v>0</v>
      </c>
      <c r="X69" s="31">
        <f t="shared" ref="X69:X86" si="10">IF(E69="ja",V69*0.2,0)</f>
        <v>0</v>
      </c>
      <c r="Y69" s="17">
        <f t="shared" ref="Y69:Y86" si="11">B69*(V69+W69+X69)</f>
        <v>0</v>
      </c>
      <c r="Z69" s="11">
        <v>55</v>
      </c>
      <c r="AA69" s="25">
        <v>10</v>
      </c>
      <c r="AB69" s="3">
        <v>27.5</v>
      </c>
    </row>
    <row r="70" spans="1:87" ht="14.1" customHeight="1" x14ac:dyDescent="0.25">
      <c r="A70" s="34" t="s">
        <v>77</v>
      </c>
      <c r="B70" s="207"/>
      <c r="C70" s="164" t="s">
        <v>93</v>
      </c>
      <c r="D70" s="32" t="s">
        <v>92</v>
      </c>
      <c r="E70" s="32" t="s">
        <v>92</v>
      </c>
      <c r="F70" s="230"/>
      <c r="G70" s="35">
        <f t="shared" ref="G70:G75" si="12">IF(B70&lt;1,Z70,Z70+(IF(D70="ja",AA70,0))+(IF(E70="ja",AB70,0))+(IF(F70="ja",Z70*-0.05,0)))</f>
        <v>97.5</v>
      </c>
      <c r="H70" s="36">
        <f t="shared" si="9"/>
        <v>0</v>
      </c>
      <c r="I70" s="540"/>
      <c r="J70" s="541"/>
      <c r="K70" s="541"/>
      <c r="L70" s="542"/>
      <c r="M70" s="2"/>
      <c r="V70" s="15">
        <v>4</v>
      </c>
      <c r="W70" s="31">
        <f t="shared" si="5"/>
        <v>0</v>
      </c>
      <c r="X70" s="31">
        <f t="shared" si="10"/>
        <v>0</v>
      </c>
      <c r="Y70" s="17">
        <f t="shared" si="11"/>
        <v>0</v>
      </c>
      <c r="Z70" s="11">
        <v>97.5</v>
      </c>
      <c r="AA70" s="25">
        <v>15</v>
      </c>
      <c r="AB70" s="3">
        <v>48.75</v>
      </c>
    </row>
    <row r="71" spans="1:87" ht="14.1" customHeight="1" thickBot="1" x14ac:dyDescent="0.3">
      <c r="A71" s="37" t="s">
        <v>78</v>
      </c>
      <c r="B71" s="207"/>
      <c r="C71" s="164" t="s">
        <v>93</v>
      </c>
      <c r="D71" s="51"/>
      <c r="E71" s="32" t="s">
        <v>92</v>
      </c>
      <c r="F71" s="230"/>
      <c r="G71" s="35">
        <f t="shared" si="12"/>
        <v>190</v>
      </c>
      <c r="H71" s="36">
        <f t="shared" si="9"/>
        <v>0</v>
      </c>
      <c r="I71" s="540"/>
      <c r="J71" s="541"/>
      <c r="K71" s="541"/>
      <c r="L71" s="542"/>
      <c r="M71" s="2"/>
      <c r="V71" s="16">
        <v>10</v>
      </c>
      <c r="W71" s="31">
        <f t="shared" si="5"/>
        <v>0</v>
      </c>
      <c r="X71" s="31">
        <f t="shared" si="10"/>
        <v>0</v>
      </c>
      <c r="Y71" s="17">
        <f t="shared" si="11"/>
        <v>0</v>
      </c>
      <c r="Z71" s="11">
        <v>190</v>
      </c>
      <c r="AA71" s="26"/>
      <c r="AB71" s="3">
        <v>95</v>
      </c>
    </row>
    <row r="72" spans="1:87" ht="14.1" customHeight="1" x14ac:dyDescent="0.25">
      <c r="A72" s="37" t="s">
        <v>257</v>
      </c>
      <c r="B72" s="207"/>
      <c r="C72" s="164" t="s">
        <v>93</v>
      </c>
      <c r="D72" s="32" t="s">
        <v>92</v>
      </c>
      <c r="E72" s="32" t="s">
        <v>92</v>
      </c>
      <c r="F72" s="32" t="s">
        <v>92</v>
      </c>
      <c r="G72" s="35">
        <f t="shared" si="12"/>
        <v>90</v>
      </c>
      <c r="H72" s="36">
        <f t="shared" si="9"/>
        <v>0</v>
      </c>
      <c r="I72" s="210"/>
      <c r="J72" s="211"/>
      <c r="K72" s="211"/>
      <c r="L72" s="212"/>
      <c r="M72" s="2"/>
      <c r="V72" s="213">
        <f>2.6*1.1+7*0.19</f>
        <v>4.1900000000000004</v>
      </c>
      <c r="W72" s="31">
        <f t="shared" si="5"/>
        <v>0</v>
      </c>
      <c r="X72" s="31">
        <f t="shared" si="10"/>
        <v>0</v>
      </c>
      <c r="Y72" s="17">
        <f t="shared" si="11"/>
        <v>0</v>
      </c>
      <c r="Z72" s="214">
        <v>90</v>
      </c>
      <c r="AA72" s="215">
        <v>10</v>
      </c>
      <c r="AB72" s="216">
        <v>45</v>
      </c>
    </row>
    <row r="73" spans="1:87" ht="14.1" customHeight="1" x14ac:dyDescent="0.25">
      <c r="A73" s="37" t="s">
        <v>258</v>
      </c>
      <c r="B73" s="207"/>
      <c r="C73" s="164" t="s">
        <v>93</v>
      </c>
      <c r="D73" s="32" t="s">
        <v>92</v>
      </c>
      <c r="E73" s="32" t="s">
        <v>92</v>
      </c>
      <c r="F73" s="32" t="s">
        <v>92</v>
      </c>
      <c r="G73" s="35">
        <f t="shared" si="12"/>
        <v>157.5</v>
      </c>
      <c r="H73" s="36">
        <f t="shared" si="9"/>
        <v>0</v>
      </c>
      <c r="I73" s="210"/>
      <c r="J73" s="211"/>
      <c r="K73" s="211"/>
      <c r="L73" s="212"/>
      <c r="M73" s="2"/>
      <c r="V73" s="213">
        <f>6.9*1.1+20*0.19</f>
        <v>11.39</v>
      </c>
      <c r="W73" s="31">
        <f t="shared" si="5"/>
        <v>0</v>
      </c>
      <c r="X73" s="31">
        <f t="shared" si="10"/>
        <v>0</v>
      </c>
      <c r="Y73" s="17">
        <f t="shared" si="11"/>
        <v>0</v>
      </c>
      <c r="Z73" s="214">
        <v>157.5</v>
      </c>
      <c r="AA73" s="215">
        <v>15</v>
      </c>
      <c r="AB73" s="216">
        <v>78.75</v>
      </c>
    </row>
    <row r="74" spans="1:87" ht="14.1" customHeight="1" thickBot="1" x14ac:dyDescent="0.3">
      <c r="A74" s="37" t="s">
        <v>259</v>
      </c>
      <c r="B74" s="207"/>
      <c r="C74" s="164" t="s">
        <v>93</v>
      </c>
      <c r="D74" s="51"/>
      <c r="E74" s="32" t="s">
        <v>92</v>
      </c>
      <c r="F74" s="32" t="s">
        <v>92</v>
      </c>
      <c r="G74" s="35">
        <f t="shared" si="12"/>
        <v>242.5</v>
      </c>
      <c r="H74" s="36">
        <f t="shared" si="9"/>
        <v>0</v>
      </c>
      <c r="I74" s="210"/>
      <c r="J74" s="211"/>
      <c r="K74" s="211"/>
      <c r="L74" s="212"/>
      <c r="M74" s="2"/>
      <c r="V74" s="213">
        <f>12.8*1.1+50*0.19</f>
        <v>23.580000000000002</v>
      </c>
      <c r="W74" s="31">
        <f t="shared" si="5"/>
        <v>0</v>
      </c>
      <c r="X74" s="31">
        <f t="shared" si="10"/>
        <v>0</v>
      </c>
      <c r="Y74" s="17">
        <f t="shared" si="11"/>
        <v>0</v>
      </c>
      <c r="Z74" s="214">
        <v>242.5</v>
      </c>
      <c r="AA74" s="26"/>
      <c r="AB74" s="216">
        <v>121.25</v>
      </c>
    </row>
    <row r="75" spans="1:87" s="438" customFormat="1" ht="14.1" customHeight="1" thickBot="1" x14ac:dyDescent="0.3">
      <c r="A75" s="37" t="s">
        <v>339</v>
      </c>
      <c r="B75" s="207"/>
      <c r="C75" s="164" t="s">
        <v>93</v>
      </c>
      <c r="D75" s="51"/>
      <c r="E75" s="32" t="s">
        <v>92</v>
      </c>
      <c r="F75" s="32" t="s">
        <v>92</v>
      </c>
      <c r="G75" s="35">
        <f t="shared" si="12"/>
        <v>57.5</v>
      </c>
      <c r="H75" s="36">
        <f t="shared" si="9"/>
        <v>0</v>
      </c>
      <c r="I75" s="452"/>
      <c r="J75" s="453"/>
      <c r="K75" s="453"/>
      <c r="L75" s="454"/>
      <c r="V75" s="15">
        <v>1.2</v>
      </c>
      <c r="W75" s="31">
        <f>IF(D75="ja",0.4,0)</f>
        <v>0</v>
      </c>
      <c r="X75" s="31">
        <f t="shared" si="10"/>
        <v>0</v>
      </c>
      <c r="Y75" s="17">
        <f t="shared" si="11"/>
        <v>0</v>
      </c>
      <c r="Z75" s="214">
        <v>57.5</v>
      </c>
      <c r="AA75" s="26"/>
      <c r="AB75" s="216">
        <v>28.75</v>
      </c>
    </row>
    <row r="76" spans="1:87" s="438" customFormat="1" ht="14.1" customHeight="1" thickBot="1" x14ac:dyDescent="0.3">
      <c r="A76" s="37" t="s">
        <v>340</v>
      </c>
      <c r="B76" s="207"/>
      <c r="C76" s="164" t="s">
        <v>93</v>
      </c>
      <c r="D76" s="51"/>
      <c r="E76" s="32" t="s">
        <v>92</v>
      </c>
      <c r="F76" s="32" t="s">
        <v>92</v>
      </c>
      <c r="G76" s="35">
        <f t="shared" ref="G76:G86" si="13">IF(B76&lt;1,Z76,Z76+(IF(D76="ja",AA76,0))+(IF(E76="ja",AB76,0))+(IF(F76="ja",Z76*-0.05,0)))</f>
        <v>137.5</v>
      </c>
      <c r="H76" s="36">
        <f t="shared" si="9"/>
        <v>0</v>
      </c>
      <c r="I76" s="452"/>
      <c r="J76" s="453"/>
      <c r="K76" s="453"/>
      <c r="L76" s="454"/>
      <c r="V76" s="15">
        <v>5.0999999999999996</v>
      </c>
      <c r="W76" s="31">
        <f t="shared" ref="W76:W86" si="14">IF(D76="ja",0.4,0)</f>
        <v>0</v>
      </c>
      <c r="X76" s="31">
        <f t="shared" si="10"/>
        <v>0</v>
      </c>
      <c r="Y76" s="17">
        <f t="shared" si="11"/>
        <v>0</v>
      </c>
      <c r="Z76" s="214">
        <v>137.5</v>
      </c>
      <c r="AA76" s="26"/>
      <c r="AB76" s="216">
        <v>68.75</v>
      </c>
    </row>
    <row r="77" spans="1:87" s="438" customFormat="1" ht="14.1" customHeight="1" thickBot="1" x14ac:dyDescent="0.3">
      <c r="A77" s="37" t="s">
        <v>341</v>
      </c>
      <c r="B77" s="207"/>
      <c r="C77" s="164" t="s">
        <v>93</v>
      </c>
      <c r="D77" s="51"/>
      <c r="E77" s="32" t="s">
        <v>92</v>
      </c>
      <c r="F77" s="32" t="s">
        <v>92</v>
      </c>
      <c r="G77" s="35">
        <f t="shared" si="13"/>
        <v>392.5</v>
      </c>
      <c r="H77" s="36">
        <f t="shared" si="9"/>
        <v>0</v>
      </c>
      <c r="I77" s="452"/>
      <c r="J77" s="453"/>
      <c r="K77" s="453"/>
      <c r="L77" s="454"/>
      <c r="V77" s="15">
        <v>20.5</v>
      </c>
      <c r="W77" s="31">
        <f t="shared" si="14"/>
        <v>0</v>
      </c>
      <c r="X77" s="31">
        <f t="shared" si="10"/>
        <v>0</v>
      </c>
      <c r="Y77" s="17">
        <f t="shared" si="11"/>
        <v>0</v>
      </c>
      <c r="Z77" s="214">
        <v>392.5</v>
      </c>
      <c r="AA77" s="26"/>
      <c r="AB77" s="216">
        <v>196.25</v>
      </c>
      <c r="AD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87" s="438" customFormat="1" ht="14.1" customHeight="1" thickBot="1" x14ac:dyDescent="0.3">
      <c r="A78" s="37" t="s">
        <v>342</v>
      </c>
      <c r="B78" s="207"/>
      <c r="C78" s="164" t="s">
        <v>93</v>
      </c>
      <c r="D78" s="51"/>
      <c r="E78" s="32" t="s">
        <v>92</v>
      </c>
      <c r="F78" s="32" t="s">
        <v>92</v>
      </c>
      <c r="G78" s="35">
        <f t="shared" si="13"/>
        <v>87.5</v>
      </c>
      <c r="H78" s="36">
        <f t="shared" si="9"/>
        <v>0</v>
      </c>
      <c r="I78" s="452"/>
      <c r="J78" s="453"/>
      <c r="K78" s="453"/>
      <c r="L78" s="454"/>
      <c r="V78" s="15">
        <v>2</v>
      </c>
      <c r="W78" s="31">
        <f t="shared" si="14"/>
        <v>0</v>
      </c>
      <c r="X78" s="31">
        <f t="shared" si="10"/>
        <v>0</v>
      </c>
      <c r="Y78" s="17">
        <f t="shared" si="11"/>
        <v>0</v>
      </c>
      <c r="Z78" s="214">
        <v>87.5</v>
      </c>
      <c r="AA78" s="26"/>
      <c r="AB78" s="216">
        <v>43.75</v>
      </c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</row>
    <row r="79" spans="1:87" s="438" customFormat="1" ht="14.1" customHeight="1" thickBot="1" x14ac:dyDescent="0.3">
      <c r="A79" s="37" t="s">
        <v>343</v>
      </c>
      <c r="B79" s="207"/>
      <c r="C79" s="164" t="s">
        <v>93</v>
      </c>
      <c r="D79" s="51"/>
      <c r="E79" s="32" t="s">
        <v>92</v>
      </c>
      <c r="F79" s="32" t="s">
        <v>92</v>
      </c>
      <c r="G79" s="35">
        <f t="shared" si="13"/>
        <v>217.5</v>
      </c>
      <c r="H79" s="36">
        <f t="shared" si="9"/>
        <v>0</v>
      </c>
      <c r="I79" s="452"/>
      <c r="J79" s="453"/>
      <c r="K79" s="453"/>
      <c r="L79" s="454"/>
      <c r="V79" s="15">
        <v>8.3000000000000007</v>
      </c>
      <c r="W79" s="31">
        <f t="shared" si="14"/>
        <v>0</v>
      </c>
      <c r="X79" s="31">
        <f t="shared" si="10"/>
        <v>0</v>
      </c>
      <c r="Y79" s="17">
        <f t="shared" si="11"/>
        <v>0</v>
      </c>
      <c r="Z79" s="214">
        <v>217.5</v>
      </c>
      <c r="AA79" s="26"/>
      <c r="AB79" s="216">
        <v>108.75</v>
      </c>
      <c r="BK79" s="19"/>
      <c r="BL79" s="19"/>
      <c r="BM79" s="19"/>
    </row>
    <row r="80" spans="1:87" s="438" customFormat="1" ht="14.1" customHeight="1" thickBot="1" x14ac:dyDescent="0.3">
      <c r="A80" s="37" t="s">
        <v>344</v>
      </c>
      <c r="B80" s="207"/>
      <c r="C80" s="164" t="s">
        <v>93</v>
      </c>
      <c r="D80" s="51"/>
      <c r="E80" s="32" t="s">
        <v>92</v>
      </c>
      <c r="F80" s="32" t="s">
        <v>92</v>
      </c>
      <c r="G80" s="35">
        <f t="shared" si="13"/>
        <v>647.5</v>
      </c>
      <c r="H80" s="36">
        <f t="shared" si="9"/>
        <v>0</v>
      </c>
      <c r="I80" s="452"/>
      <c r="J80" s="453"/>
      <c r="K80" s="453"/>
      <c r="L80" s="454"/>
      <c r="V80" s="15">
        <v>35.700000000000003</v>
      </c>
      <c r="W80" s="31">
        <f t="shared" si="14"/>
        <v>0</v>
      </c>
      <c r="X80" s="31">
        <f t="shared" si="10"/>
        <v>0</v>
      </c>
      <c r="Y80" s="17">
        <f t="shared" si="11"/>
        <v>0</v>
      </c>
      <c r="Z80" s="214">
        <v>647.5</v>
      </c>
      <c r="AA80" s="26"/>
      <c r="AB80" s="216">
        <v>323.75</v>
      </c>
    </row>
    <row r="81" spans="1:72" s="438" customFormat="1" ht="14.1" customHeight="1" thickBot="1" x14ac:dyDescent="0.3">
      <c r="A81" s="37" t="s">
        <v>345</v>
      </c>
      <c r="B81" s="207"/>
      <c r="C81" s="164" t="s">
        <v>93</v>
      </c>
      <c r="D81" s="51"/>
      <c r="E81" s="32" t="s">
        <v>92</v>
      </c>
      <c r="F81" s="32" t="s">
        <v>92</v>
      </c>
      <c r="G81" s="35">
        <f t="shared" si="13"/>
        <v>142.5</v>
      </c>
      <c r="H81" s="36">
        <f t="shared" si="9"/>
        <v>0</v>
      </c>
      <c r="I81" s="452"/>
      <c r="J81" s="453"/>
      <c r="K81" s="453"/>
      <c r="L81" s="454"/>
      <c r="V81" s="15">
        <v>3.8</v>
      </c>
      <c r="W81" s="31">
        <f t="shared" si="14"/>
        <v>0</v>
      </c>
      <c r="X81" s="31">
        <f t="shared" si="10"/>
        <v>0</v>
      </c>
      <c r="Y81" s="17">
        <f t="shared" si="11"/>
        <v>0</v>
      </c>
      <c r="Z81" s="214">
        <v>142.5</v>
      </c>
      <c r="AA81" s="26"/>
      <c r="AB81" s="216">
        <v>71.25</v>
      </c>
    </row>
    <row r="82" spans="1:72" s="438" customFormat="1" ht="14.1" customHeight="1" thickBot="1" x14ac:dyDescent="0.3">
      <c r="A82" s="37" t="s">
        <v>346</v>
      </c>
      <c r="B82" s="207"/>
      <c r="C82" s="164" t="s">
        <v>93</v>
      </c>
      <c r="D82" s="51"/>
      <c r="E82" s="32" t="s">
        <v>92</v>
      </c>
      <c r="F82" s="32" t="s">
        <v>92</v>
      </c>
      <c r="G82" s="35">
        <f t="shared" si="13"/>
        <v>375</v>
      </c>
      <c r="H82" s="36">
        <f t="shared" si="9"/>
        <v>0</v>
      </c>
      <c r="I82" s="452"/>
      <c r="J82" s="453"/>
      <c r="K82" s="453"/>
      <c r="L82" s="454"/>
      <c r="V82" s="15">
        <v>15.7</v>
      </c>
      <c r="W82" s="31">
        <f t="shared" si="14"/>
        <v>0</v>
      </c>
      <c r="X82" s="31">
        <f t="shared" si="10"/>
        <v>0</v>
      </c>
      <c r="Y82" s="17">
        <f t="shared" si="11"/>
        <v>0</v>
      </c>
      <c r="Z82" s="214">
        <v>375</v>
      </c>
      <c r="AA82" s="26"/>
      <c r="AB82" s="216">
        <v>187.5</v>
      </c>
    </row>
    <row r="83" spans="1:72" s="438" customFormat="1" ht="14.1" customHeight="1" thickBot="1" x14ac:dyDescent="0.3">
      <c r="A83" s="37" t="s">
        <v>347</v>
      </c>
      <c r="B83" s="207"/>
      <c r="C83" s="164" t="s">
        <v>93</v>
      </c>
      <c r="D83" s="51"/>
      <c r="E83" s="32" t="s">
        <v>92</v>
      </c>
      <c r="F83" s="32" t="s">
        <v>92</v>
      </c>
      <c r="G83" s="35">
        <f t="shared" si="13"/>
        <v>1112.5</v>
      </c>
      <c r="H83" s="36">
        <f t="shared" si="9"/>
        <v>0</v>
      </c>
      <c r="I83" s="452"/>
      <c r="J83" s="453"/>
      <c r="K83" s="453"/>
      <c r="L83" s="454"/>
      <c r="V83" s="15">
        <v>62.9</v>
      </c>
      <c r="W83" s="31">
        <f t="shared" si="14"/>
        <v>0</v>
      </c>
      <c r="X83" s="31">
        <f t="shared" si="10"/>
        <v>0</v>
      </c>
      <c r="Y83" s="17">
        <f t="shared" si="11"/>
        <v>0</v>
      </c>
      <c r="Z83" s="214">
        <v>1112.5</v>
      </c>
      <c r="AA83" s="26"/>
      <c r="AB83" s="216">
        <v>556.25</v>
      </c>
    </row>
    <row r="84" spans="1:72" s="438" customFormat="1" ht="14.1" customHeight="1" thickBot="1" x14ac:dyDescent="0.3">
      <c r="A84" s="37" t="s">
        <v>348</v>
      </c>
      <c r="B84" s="207"/>
      <c r="C84" s="164" t="s">
        <v>93</v>
      </c>
      <c r="D84" s="51"/>
      <c r="E84" s="32" t="s">
        <v>92</v>
      </c>
      <c r="F84" s="32" t="s">
        <v>92</v>
      </c>
      <c r="G84" s="35">
        <f t="shared" si="13"/>
        <v>260</v>
      </c>
      <c r="H84" s="36">
        <f t="shared" si="9"/>
        <v>0</v>
      </c>
      <c r="I84" s="452"/>
      <c r="J84" s="453"/>
      <c r="K84" s="453"/>
      <c r="L84" s="454"/>
      <c r="V84" s="15">
        <v>13.1</v>
      </c>
      <c r="W84" s="31">
        <f t="shared" si="14"/>
        <v>0</v>
      </c>
      <c r="X84" s="31">
        <f t="shared" si="10"/>
        <v>0</v>
      </c>
      <c r="Y84" s="17">
        <f t="shared" si="11"/>
        <v>0</v>
      </c>
      <c r="Z84" s="214">
        <v>260</v>
      </c>
      <c r="AA84" s="26"/>
      <c r="AB84" s="216">
        <v>130</v>
      </c>
    </row>
    <row r="85" spans="1:72" s="438" customFormat="1" ht="14.1" customHeight="1" thickBot="1" x14ac:dyDescent="0.3">
      <c r="A85" s="37" t="s">
        <v>349</v>
      </c>
      <c r="B85" s="207"/>
      <c r="C85" s="164" t="s">
        <v>93</v>
      </c>
      <c r="D85" s="51"/>
      <c r="E85" s="32" t="s">
        <v>92</v>
      </c>
      <c r="F85" s="32" t="s">
        <v>92</v>
      </c>
      <c r="G85" s="35">
        <f t="shared" si="13"/>
        <v>302.5</v>
      </c>
      <c r="H85" s="36">
        <f t="shared" si="9"/>
        <v>0</v>
      </c>
      <c r="I85" s="452"/>
      <c r="J85" s="453"/>
      <c r="K85" s="453"/>
      <c r="L85" s="454"/>
      <c r="V85" s="15">
        <v>16</v>
      </c>
      <c r="W85" s="31">
        <f t="shared" si="14"/>
        <v>0</v>
      </c>
      <c r="X85" s="31">
        <f t="shared" si="10"/>
        <v>0</v>
      </c>
      <c r="Y85" s="17">
        <f t="shared" si="11"/>
        <v>0</v>
      </c>
      <c r="Z85" s="214">
        <v>302.5</v>
      </c>
      <c r="AA85" s="26"/>
      <c r="AB85" s="216">
        <v>151.25</v>
      </c>
    </row>
    <row r="86" spans="1:72" s="438" customFormat="1" ht="14.1" customHeight="1" thickBot="1" x14ac:dyDescent="0.3">
      <c r="A86" s="37" t="s">
        <v>350</v>
      </c>
      <c r="B86" s="207"/>
      <c r="C86" s="164" t="s">
        <v>93</v>
      </c>
      <c r="D86" s="51"/>
      <c r="E86" s="32" t="s">
        <v>92</v>
      </c>
      <c r="F86" s="32" t="s">
        <v>92</v>
      </c>
      <c r="G86" s="35">
        <f t="shared" si="13"/>
        <v>335</v>
      </c>
      <c r="H86" s="36">
        <f t="shared" si="9"/>
        <v>0</v>
      </c>
      <c r="I86" s="452"/>
      <c r="J86" s="453"/>
      <c r="K86" s="453"/>
      <c r="L86" s="454"/>
      <c r="V86" s="15">
        <v>18.5</v>
      </c>
      <c r="W86" s="31">
        <f t="shared" si="14"/>
        <v>0</v>
      </c>
      <c r="X86" s="31">
        <f t="shared" si="10"/>
        <v>0</v>
      </c>
      <c r="Y86" s="17">
        <f t="shared" si="11"/>
        <v>0</v>
      </c>
      <c r="Z86" s="214">
        <v>335</v>
      </c>
      <c r="AA86" s="26"/>
      <c r="AB86" s="216">
        <v>167.5</v>
      </c>
    </row>
    <row r="87" spans="1:72" ht="14.1" customHeight="1" x14ac:dyDescent="0.25">
      <c r="A87" s="38"/>
      <c r="B87" s="39"/>
      <c r="C87" s="39"/>
      <c r="D87" s="39"/>
      <c r="E87" s="39"/>
      <c r="F87" s="39"/>
      <c r="G87" s="40"/>
      <c r="H87" s="36"/>
      <c r="I87" s="543"/>
      <c r="J87" s="544"/>
      <c r="K87" s="544"/>
      <c r="L87" s="545"/>
      <c r="M87" s="30"/>
      <c r="T87">
        <f>SUM(T5:T71)</f>
        <v>0</v>
      </c>
      <c r="U87">
        <f>SUM(U5:U71)</f>
        <v>0</v>
      </c>
      <c r="V87" s="17"/>
      <c r="W87" s="17"/>
      <c r="X87" s="17"/>
      <c r="Y87" s="17">
        <f>SUM(Y4:Y86)</f>
        <v>0</v>
      </c>
      <c r="Z87" s="17"/>
      <c r="AA87" s="17"/>
    </row>
    <row r="88" spans="1:72" x14ac:dyDescent="0.25">
      <c r="A88" s="38" t="s">
        <v>79</v>
      </c>
      <c r="B88" s="584">
        <f>SUM(B4:B86)+B65+B61+B39</f>
        <v>0</v>
      </c>
      <c r="C88" s="585"/>
      <c r="D88" s="41"/>
      <c r="E88" s="41"/>
      <c r="F88" s="228"/>
      <c r="G88" s="556">
        <f>SUM(H4:H86)</f>
        <v>0</v>
      </c>
      <c r="H88" s="557"/>
      <c r="I88" s="45" t="s">
        <v>22</v>
      </c>
      <c r="J88" s="42"/>
      <c r="K88" s="42"/>
      <c r="L88" s="43"/>
      <c r="M88" s="12"/>
      <c r="V88" s="17"/>
      <c r="W88" s="17"/>
      <c r="X88" s="17"/>
    </row>
    <row r="89" spans="1:72" ht="14.1" hidden="1" customHeight="1" x14ac:dyDescent="0.25">
      <c r="D89" s="44"/>
      <c r="E89" s="44"/>
      <c r="F89" s="229"/>
      <c r="G89" s="534">
        <f>IF(T87+U87&lt;1,(IF(G88&lt;750,60,0)),"Anfrage")</f>
        <v>60</v>
      </c>
      <c r="H89" s="535"/>
      <c r="I89" s="546" t="s">
        <v>84</v>
      </c>
      <c r="J89" s="547"/>
      <c r="K89" s="547"/>
      <c r="L89" s="548"/>
      <c r="M89" s="12"/>
      <c r="AD89" s="19"/>
    </row>
    <row r="90" spans="1:72" ht="14.1" customHeight="1" x14ac:dyDescent="0.25">
      <c r="A90" s="50" t="s">
        <v>88</v>
      </c>
      <c r="B90" s="572">
        <f>Y87</f>
        <v>0</v>
      </c>
      <c r="C90" s="573"/>
      <c r="D90" s="44"/>
      <c r="E90" s="44"/>
      <c r="F90" s="229"/>
      <c r="G90" s="536">
        <f>G88*0.19</f>
        <v>0</v>
      </c>
      <c r="H90" s="537"/>
      <c r="I90" s="56" t="s">
        <v>23</v>
      </c>
      <c r="J90" s="57"/>
      <c r="K90" s="57"/>
      <c r="L90" s="58"/>
      <c r="M90" s="12"/>
    </row>
    <row r="91" spans="1:72" ht="14.1" customHeight="1" thickBot="1" x14ac:dyDescent="0.3">
      <c r="A91" s="46"/>
      <c r="B91" s="69"/>
      <c r="C91" s="48"/>
      <c r="D91" s="48"/>
      <c r="E91" s="48"/>
      <c r="F91" s="69"/>
      <c r="G91" s="538">
        <f>G88+G90</f>
        <v>0</v>
      </c>
      <c r="H91" s="539"/>
      <c r="I91" s="549" t="s">
        <v>24</v>
      </c>
      <c r="J91" s="550"/>
      <c r="K91" s="550"/>
      <c r="L91" s="551"/>
      <c r="M91" s="163"/>
    </row>
    <row r="92" spans="1:72" ht="14.1" customHeight="1" x14ac:dyDescent="0.25">
      <c r="M92" s="163"/>
    </row>
    <row r="93" spans="1:72" x14ac:dyDescent="0.25">
      <c r="A93" s="6" t="s">
        <v>35</v>
      </c>
      <c r="B93" s="4"/>
      <c r="C93" s="4"/>
      <c r="D93" s="4"/>
      <c r="E93" s="4"/>
      <c r="F93" s="4"/>
      <c r="H93" s="5"/>
      <c r="I93" s="5"/>
      <c r="J93" s="4"/>
      <c r="K93" s="4"/>
      <c r="L93" s="4"/>
      <c r="M93" s="8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72" x14ac:dyDescent="0.25">
      <c r="A94" s="18" t="s">
        <v>105</v>
      </c>
      <c r="B94" s="4"/>
      <c r="C94" s="4"/>
      <c r="D94" s="4"/>
      <c r="E94" s="4"/>
      <c r="F94" s="4"/>
      <c r="H94" s="5"/>
      <c r="I94" s="5"/>
      <c r="J94" s="4"/>
      <c r="K94" s="4"/>
      <c r="L94" s="4"/>
      <c r="M94" s="4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</row>
    <row r="95" spans="1:72" x14ac:dyDescent="0.25">
      <c r="A95" s="18" t="s">
        <v>32</v>
      </c>
      <c r="B95" s="19"/>
      <c r="C95" s="19"/>
      <c r="D95" s="19"/>
      <c r="E95" s="19"/>
      <c r="F95" s="19"/>
      <c r="G95" s="20"/>
      <c r="H95" s="20"/>
      <c r="I95" s="20"/>
      <c r="J95" s="19"/>
      <c r="K95" s="19"/>
      <c r="L95" s="19"/>
      <c r="M95" s="4"/>
      <c r="T95" s="19"/>
      <c r="U95" s="19"/>
      <c r="AJ95" s="19"/>
      <c r="AK95" s="19"/>
    </row>
    <row r="96" spans="1:72" s="19" customFormat="1" x14ac:dyDescent="0.25">
      <c r="A96" s="7" t="s">
        <v>33</v>
      </c>
      <c r="B96" s="4"/>
      <c r="C96" s="4"/>
      <c r="D96" s="4"/>
      <c r="E96" s="4"/>
      <c r="F96" s="4"/>
      <c r="G96" s="5"/>
      <c r="H96" s="5"/>
      <c r="I96" s="5"/>
      <c r="J96" s="4"/>
      <c r="K96" s="4"/>
      <c r="L96" s="4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13" ht="15" customHeight="1" x14ac:dyDescent="0.25">
      <c r="A97" s="2" t="s">
        <v>34</v>
      </c>
      <c r="G97" s="5"/>
      <c r="H97" s="5"/>
      <c r="I97" s="5"/>
      <c r="M97" s="4"/>
    </row>
    <row r="98" spans="1:13" x14ac:dyDescent="0.25">
      <c r="A98" s="2"/>
      <c r="G98" s="5"/>
      <c r="H98" s="5"/>
      <c r="I98" s="5"/>
    </row>
    <row r="99" spans="1:13" x14ac:dyDescent="0.25">
      <c r="G99" s="5"/>
      <c r="H99" s="5"/>
      <c r="I99" s="5"/>
    </row>
    <row r="100" spans="1:13" x14ac:dyDescent="0.25">
      <c r="G100" s="5"/>
      <c r="H100" s="5"/>
      <c r="I100" s="5"/>
    </row>
    <row r="101" spans="1:13" x14ac:dyDescent="0.25">
      <c r="G101" s="5"/>
      <c r="H101" s="5"/>
      <c r="I101" s="5"/>
    </row>
  </sheetData>
  <sheetProtection algorithmName="SHA-512" hashValue="ZfWdl7LPRQ+IUgnLkxp5qoQY/4RTzl7ASQdRB9KzYgtkEshfxJVJbrHKperWbpTHfxl6ifjXlCdwINVDS/CPVQ==" saltValue="8PiJFKJGZOsdH6AWP8ANEw==" spinCount="100000" sheet="1" objects="1" scenarios="1" selectLockedCells="1"/>
  <mergeCells count="148">
    <mergeCell ref="S35:S37"/>
    <mergeCell ref="N38:S38"/>
    <mergeCell ref="N39:S39"/>
    <mergeCell ref="N40:N43"/>
    <mergeCell ref="O40:O43"/>
    <mergeCell ref="P40:P43"/>
    <mergeCell ref="Q40:Q43"/>
    <mergeCell ref="R40:R43"/>
    <mergeCell ref="S40:S43"/>
    <mergeCell ref="O26:O28"/>
    <mergeCell ref="P26:P28"/>
    <mergeCell ref="Q26:Q28"/>
    <mergeCell ref="R26:R28"/>
    <mergeCell ref="N35:N37"/>
    <mergeCell ref="O35:O37"/>
    <mergeCell ref="P35:P37"/>
    <mergeCell ref="Q35:Q37"/>
    <mergeCell ref="R35:R37"/>
    <mergeCell ref="Q29:Q31"/>
    <mergeCell ref="R29:R31"/>
    <mergeCell ref="S29:S31"/>
    <mergeCell ref="N32:N34"/>
    <mergeCell ref="O32:O34"/>
    <mergeCell ref="P32:P34"/>
    <mergeCell ref="Q32:Q34"/>
    <mergeCell ref="R32:R34"/>
    <mergeCell ref="S32:S34"/>
    <mergeCell ref="AB2:AB3"/>
    <mergeCell ref="B88:C88"/>
    <mergeCell ref="Q23:Q25"/>
    <mergeCell ref="S26:S28"/>
    <mergeCell ref="N29:N31"/>
    <mergeCell ref="O29:O31"/>
    <mergeCell ref="P29:P31"/>
    <mergeCell ref="I45:L45"/>
    <mergeCell ref="I46:L46"/>
    <mergeCell ref="I47:L47"/>
    <mergeCell ref="I48:L48"/>
    <mergeCell ref="I49:L49"/>
    <mergeCell ref="I29:L29"/>
    <mergeCell ref="I15:L15"/>
    <mergeCell ref="I16:L16"/>
    <mergeCell ref="I18:L18"/>
    <mergeCell ref="I11:L11"/>
    <mergeCell ref="B90:C90"/>
    <mergeCell ref="I40:L40"/>
    <mergeCell ref="I41:L41"/>
    <mergeCell ref="I42:L42"/>
    <mergeCell ref="I30:L30"/>
    <mergeCell ref="I31:L31"/>
    <mergeCell ref="I33:L33"/>
    <mergeCell ref="I34:L34"/>
    <mergeCell ref="I35:L35"/>
    <mergeCell ref="I69:L69"/>
    <mergeCell ref="I70:L70"/>
    <mergeCell ref="I71:L71"/>
    <mergeCell ref="I43:L43"/>
    <mergeCell ref="I44:L44"/>
    <mergeCell ref="I58:L58"/>
    <mergeCell ref="I59:L59"/>
    <mergeCell ref="I60:L60"/>
    <mergeCell ref="I61:L61"/>
    <mergeCell ref="I62:L62"/>
    <mergeCell ref="I50:L50"/>
    <mergeCell ref="I51:L51"/>
    <mergeCell ref="I53:L53"/>
    <mergeCell ref="I55:L55"/>
    <mergeCell ref="I57:L57"/>
    <mergeCell ref="A2:A3"/>
    <mergeCell ref="C2:C3"/>
    <mergeCell ref="G2:G3"/>
    <mergeCell ref="H2:H3"/>
    <mergeCell ref="I9:L9"/>
    <mergeCell ref="I2:L3"/>
    <mergeCell ref="D2:D3"/>
    <mergeCell ref="E2:E3"/>
    <mergeCell ref="B2:B3"/>
    <mergeCell ref="F2:F3"/>
    <mergeCell ref="I12:L12"/>
    <mergeCell ref="I13:L13"/>
    <mergeCell ref="I14:L14"/>
    <mergeCell ref="I5:L5"/>
    <mergeCell ref="I6:L6"/>
    <mergeCell ref="I7:L7"/>
    <mergeCell ref="I8:L8"/>
    <mergeCell ref="N26:N28"/>
    <mergeCell ref="G88:H88"/>
    <mergeCell ref="G89:H89"/>
    <mergeCell ref="G90:H90"/>
    <mergeCell ref="G91:H91"/>
    <mergeCell ref="I19:L19"/>
    <mergeCell ref="I20:L20"/>
    <mergeCell ref="I21:L21"/>
    <mergeCell ref="I22:L22"/>
    <mergeCell ref="I23:L23"/>
    <mergeCell ref="I24:L24"/>
    <mergeCell ref="I87:L87"/>
    <mergeCell ref="I63:L63"/>
    <mergeCell ref="I64:L64"/>
    <mergeCell ref="I65:L65"/>
    <mergeCell ref="I66:L66"/>
    <mergeCell ref="I67:L67"/>
    <mergeCell ref="I68:L68"/>
    <mergeCell ref="I89:L89"/>
    <mergeCell ref="I91:L91"/>
    <mergeCell ref="I25:L25"/>
    <mergeCell ref="I26:L26"/>
    <mergeCell ref="I27:L27"/>
    <mergeCell ref="I28:L28"/>
    <mergeCell ref="S23:S25"/>
    <mergeCell ref="S6:S8"/>
    <mergeCell ref="N23:N25"/>
    <mergeCell ref="P23:P25"/>
    <mergeCell ref="N11:N13"/>
    <mergeCell ref="Q11:Q13"/>
    <mergeCell ref="N14:N16"/>
    <mergeCell ref="O20:O22"/>
    <mergeCell ref="P20:P22"/>
    <mergeCell ref="R20:R22"/>
    <mergeCell ref="O23:O25"/>
    <mergeCell ref="R23:R25"/>
    <mergeCell ref="N10:S10"/>
    <mergeCell ref="O11:O13"/>
    <mergeCell ref="S11:S13"/>
    <mergeCell ref="P14:P16"/>
    <mergeCell ref="Q14:Q16"/>
    <mergeCell ref="P6:P8"/>
    <mergeCell ref="Q6:Q8"/>
    <mergeCell ref="R6:R8"/>
    <mergeCell ref="N20:N22"/>
    <mergeCell ref="Q20:Q22"/>
    <mergeCell ref="S20:S22"/>
    <mergeCell ref="N17:N19"/>
    <mergeCell ref="AA2:AA3"/>
    <mergeCell ref="P11:P13"/>
    <mergeCell ref="N6:N8"/>
    <mergeCell ref="O14:O16"/>
    <mergeCell ref="R11:R13"/>
    <mergeCell ref="R14:R16"/>
    <mergeCell ref="S14:S16"/>
    <mergeCell ref="O17:O19"/>
    <mergeCell ref="Q17:Q19"/>
    <mergeCell ref="N9:S9"/>
    <mergeCell ref="N5:S5"/>
    <mergeCell ref="O6:O8"/>
    <mergeCell ref="R17:R19"/>
    <mergeCell ref="S17:S19"/>
    <mergeCell ref="P17:P19"/>
  </mergeCells>
  <phoneticPr fontId="19" type="noConversion"/>
  <dataValidations count="2">
    <dataValidation type="list" allowBlank="1" showInputMessage="1" showErrorMessage="1" sqref="D5:D8 E53 E49:E51 D54:E54 D32:E33 D72:D73 D69:D70 D62:D67 D56:D57 D52:E52 D48:E48 F72:F86 D44:D45 D37:D41 F37:F38 D28:D29 D18:D25 D10:D16 F10:F16 F28:F29 E34:E47 F44:F45 E7:E31 E55:E86" xr:uid="{00000000-0002-0000-0100-000000000000}">
      <formula1>$AC$6:$AC$7</formula1>
    </dataValidation>
    <dataValidation type="list" allowBlank="1" showInputMessage="1" showErrorMessage="1" sqref="C5:C86" xr:uid="{00000000-0002-0000-0100-000001000000}">
      <formula1>$AC$4:$CH$4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U64"/>
  <sheetViews>
    <sheetView workbookViewId="0">
      <selection activeCell="K14" sqref="K14"/>
    </sheetView>
  </sheetViews>
  <sheetFormatPr baseColWidth="10" defaultRowHeight="15" x14ac:dyDescent="0.25"/>
  <cols>
    <col min="1" max="1" width="18.7109375" customWidth="1"/>
    <col min="2" max="6" width="4.7109375" customWidth="1"/>
    <col min="7" max="7" width="4.7109375" style="438" customWidth="1"/>
    <col min="8" max="8" width="4.7109375" customWidth="1"/>
    <col min="9" max="9" width="4.7109375" style="438" customWidth="1"/>
    <col min="10" max="17" width="4.7109375" customWidth="1"/>
    <col min="22" max="23" width="11.42578125" hidden="1" customWidth="1"/>
  </cols>
  <sheetData>
    <row r="1" spans="1:73" ht="15.75" thickBot="1" x14ac:dyDescent="0.3">
      <c r="V1" s="13" t="s">
        <v>85</v>
      </c>
    </row>
    <row r="2" spans="1:73" s="2" customFormat="1" ht="102" customHeight="1" thickBot="1" x14ac:dyDescent="0.3">
      <c r="A2" s="142" t="s">
        <v>0</v>
      </c>
      <c r="B2" s="311" t="s">
        <v>127</v>
      </c>
      <c r="C2" s="312" t="s">
        <v>128</v>
      </c>
      <c r="D2" s="313" t="s">
        <v>129</v>
      </c>
      <c r="E2" s="314" t="s">
        <v>137</v>
      </c>
      <c r="F2" s="315" t="s">
        <v>130</v>
      </c>
      <c r="G2" s="458" t="s">
        <v>291</v>
      </c>
      <c r="H2" s="316" t="s">
        <v>131</v>
      </c>
      <c r="I2" s="436" t="s">
        <v>287</v>
      </c>
      <c r="J2" s="317" t="s">
        <v>132</v>
      </c>
      <c r="K2" s="318" t="s">
        <v>133</v>
      </c>
      <c r="L2" s="319" t="s">
        <v>134</v>
      </c>
      <c r="M2" s="320" t="s">
        <v>153</v>
      </c>
      <c r="N2" s="321" t="s">
        <v>38</v>
      </c>
      <c r="O2" s="185" t="s">
        <v>159</v>
      </c>
      <c r="P2" s="186" t="s">
        <v>160</v>
      </c>
      <c r="Q2" s="149" t="s">
        <v>260</v>
      </c>
      <c r="R2" s="149" t="s">
        <v>135</v>
      </c>
      <c r="S2" s="149" t="s">
        <v>136</v>
      </c>
      <c r="T2" s="143" t="s">
        <v>1</v>
      </c>
      <c r="V2" s="14" t="s">
        <v>86</v>
      </c>
      <c r="W2" s="2" t="s">
        <v>87</v>
      </c>
    </row>
    <row r="3" spans="1:73" s="2" customFormat="1" ht="15.75" thickBot="1" x14ac:dyDescent="0.3">
      <c r="A3" s="619" t="s">
        <v>251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1"/>
      <c r="V3" s="14"/>
    </row>
    <row r="4" spans="1:73" s="2" customFormat="1" ht="15.75" x14ac:dyDescent="0.25">
      <c r="A4" s="34" t="s">
        <v>261</v>
      </c>
      <c r="B4" s="322"/>
      <c r="C4" s="323"/>
      <c r="D4" s="324"/>
      <c r="E4" s="325"/>
      <c r="F4" s="326"/>
      <c r="G4" s="457"/>
      <c r="H4" s="327"/>
      <c r="I4" s="443"/>
      <c r="J4" s="328"/>
      <c r="K4" s="329"/>
      <c r="L4" s="330"/>
      <c r="M4" s="331"/>
      <c r="N4" s="332"/>
      <c r="O4" s="187"/>
      <c r="P4" s="188"/>
      <c r="Q4" s="342">
        <f>SUM(B4:P4)</f>
        <v>0</v>
      </c>
      <c r="R4" s="11">
        <v>65</v>
      </c>
      <c r="S4" s="59">
        <f>R4*1.05</f>
        <v>68.25</v>
      </c>
      <c r="T4" s="343">
        <f>R4*SUM(B4:L4)+S4*SUM(M4:P4)</f>
        <v>0</v>
      </c>
      <c r="V4" s="15">
        <v>1.8</v>
      </c>
      <c r="W4" s="17">
        <f>V4*Q4</f>
        <v>0</v>
      </c>
      <c r="X4"/>
      <c r="Y4"/>
      <c r="Z4"/>
      <c r="AA4"/>
      <c r="AB4"/>
      <c r="AC4"/>
      <c r="AD4"/>
      <c r="AE4" s="307"/>
      <c r="AF4"/>
      <c r="AG4"/>
      <c r="AH4"/>
      <c r="AI4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N4" s="305"/>
      <c r="BO4"/>
      <c r="BP4"/>
      <c r="BQ4"/>
      <c r="BR4"/>
      <c r="BS4"/>
      <c r="BT4"/>
      <c r="BU4" s="305"/>
    </row>
    <row r="5" spans="1:73" s="2" customFormat="1" ht="15.75" x14ac:dyDescent="0.25">
      <c r="A5" s="34" t="s">
        <v>262</v>
      </c>
      <c r="B5" s="144"/>
      <c r="C5" s="178"/>
      <c r="D5" s="179"/>
      <c r="E5" s="180"/>
      <c r="F5" s="181"/>
      <c r="G5" s="457"/>
      <c r="H5" s="182"/>
      <c r="I5" s="443"/>
      <c r="J5" s="145"/>
      <c r="K5" s="146"/>
      <c r="L5" s="147"/>
      <c r="M5" s="33"/>
      <c r="N5" s="148"/>
      <c r="O5" s="187"/>
      <c r="P5" s="188"/>
      <c r="Q5" s="342">
        <f>SUM(B5:P5)</f>
        <v>0</v>
      </c>
      <c r="R5" s="11">
        <v>65</v>
      </c>
      <c r="S5" s="59">
        <f>R5*1.05</f>
        <v>68.25</v>
      </c>
      <c r="T5" s="99">
        <f>R5*SUM(B5:L5)+S5*SUM(M5:P5)</f>
        <v>0</v>
      </c>
      <c r="V5" s="15">
        <v>1.65</v>
      </c>
      <c r="W5" s="17">
        <f>V5*Q5</f>
        <v>0</v>
      </c>
      <c r="X5"/>
      <c r="Y5"/>
      <c r="Z5"/>
      <c r="AA5"/>
      <c r="AB5"/>
      <c r="AC5"/>
      <c r="AD5"/>
      <c r="AE5" s="307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 s="306"/>
      <c r="AW5"/>
      <c r="AX5"/>
      <c r="AY5"/>
      <c r="AZ5"/>
      <c r="BA5"/>
      <c r="BB5"/>
      <c r="BC5" s="306"/>
      <c r="BD5" s="306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305"/>
    </row>
    <row r="6" spans="1:73" ht="15.75" x14ac:dyDescent="0.25">
      <c r="A6" s="34" t="s">
        <v>263</v>
      </c>
      <c r="B6" s="144"/>
      <c r="C6" s="178"/>
      <c r="D6" s="179"/>
      <c r="E6" s="180"/>
      <c r="F6" s="181"/>
      <c r="G6" s="457"/>
      <c r="H6" s="182"/>
      <c r="I6" s="443"/>
      <c r="J6" s="145"/>
      <c r="K6" s="146"/>
      <c r="L6" s="147"/>
      <c r="M6" s="33"/>
      <c r="N6" s="148"/>
      <c r="O6" s="187"/>
      <c r="P6" s="188"/>
      <c r="Q6" s="342">
        <f>SUM(B6:P6)</f>
        <v>0</v>
      </c>
      <c r="R6" s="11">
        <v>65</v>
      </c>
      <c r="S6" s="59">
        <f>R6*1.05</f>
        <v>68.25</v>
      </c>
      <c r="T6" s="99">
        <f>R6*SUM(B6:L6)+S6*SUM(M6:P6)</f>
        <v>0</v>
      </c>
      <c r="V6" s="15">
        <v>1.6</v>
      </c>
      <c r="W6" s="17">
        <f>V6*Q6</f>
        <v>0</v>
      </c>
    </row>
    <row r="7" spans="1:73" ht="15.75" x14ac:dyDescent="0.25">
      <c r="A7" s="344" t="s">
        <v>264</v>
      </c>
      <c r="B7" s="345"/>
      <c r="C7" s="346"/>
      <c r="D7" s="347"/>
      <c r="E7" s="348"/>
      <c r="F7" s="349"/>
      <c r="G7" s="457"/>
      <c r="H7" s="350"/>
      <c r="I7" s="443"/>
      <c r="J7" s="351"/>
      <c r="K7" s="352"/>
      <c r="L7" s="353"/>
      <c r="M7" s="354"/>
      <c r="N7" s="355"/>
      <c r="O7" s="356"/>
      <c r="P7" s="357"/>
      <c r="Q7" s="358">
        <f>SUM(B7:P7)</f>
        <v>0</v>
      </c>
      <c r="R7" s="11">
        <v>65</v>
      </c>
      <c r="S7" s="59">
        <f>R7*1.05</f>
        <v>68.25</v>
      </c>
      <c r="T7" s="359">
        <f>R7*SUM(B7:L7)+S7*SUM(M7:P7)</f>
        <v>0</v>
      </c>
      <c r="V7" s="15">
        <v>1.9</v>
      </c>
      <c r="W7" s="17">
        <f>V7*Q7</f>
        <v>0</v>
      </c>
    </row>
    <row r="8" spans="1:73" s="438" customFormat="1" ht="15.75" x14ac:dyDescent="0.25">
      <c r="A8" s="34" t="s">
        <v>292</v>
      </c>
      <c r="B8" s="144"/>
      <c r="C8" s="178"/>
      <c r="D8" s="179"/>
      <c r="E8" s="180"/>
      <c r="F8" s="181"/>
      <c r="G8" s="457"/>
      <c r="H8" s="182"/>
      <c r="I8" s="443"/>
      <c r="J8" s="145"/>
      <c r="K8" s="146"/>
      <c r="L8" s="147"/>
      <c r="M8" s="33"/>
      <c r="N8" s="148"/>
      <c r="O8" s="187"/>
      <c r="P8" s="188"/>
      <c r="Q8" s="342">
        <f t="shared" ref="Q8:Q33" si="0">SUM(B8:P8)</f>
        <v>0</v>
      </c>
      <c r="R8" s="11">
        <v>79</v>
      </c>
      <c r="S8" s="59">
        <f t="shared" ref="S8:S33" si="1">R8*1.05</f>
        <v>82.95</v>
      </c>
      <c r="T8" s="99">
        <f t="shared" ref="T8:T33" si="2">R8*SUM(B8:L8)+S8*SUM(M8:P8)</f>
        <v>0</v>
      </c>
      <c r="V8" s="15">
        <v>1.8</v>
      </c>
      <c r="W8" s="17">
        <f t="shared" ref="W8:W33" si="3">V8*Q8</f>
        <v>0</v>
      </c>
    </row>
    <row r="9" spans="1:73" s="438" customFormat="1" ht="15.75" x14ac:dyDescent="0.25">
      <c r="A9" s="34" t="s">
        <v>293</v>
      </c>
      <c r="B9" s="144"/>
      <c r="C9" s="178"/>
      <c r="D9" s="179"/>
      <c r="E9" s="180"/>
      <c r="F9" s="181"/>
      <c r="G9" s="457"/>
      <c r="H9" s="182"/>
      <c r="I9" s="443"/>
      <c r="J9" s="145"/>
      <c r="K9" s="146"/>
      <c r="L9" s="147"/>
      <c r="M9" s="33"/>
      <c r="N9" s="148"/>
      <c r="O9" s="187"/>
      <c r="P9" s="188"/>
      <c r="Q9" s="342">
        <f t="shared" si="0"/>
        <v>0</v>
      </c>
      <c r="R9" s="11">
        <v>79</v>
      </c>
      <c r="S9" s="59">
        <f t="shared" si="1"/>
        <v>82.95</v>
      </c>
      <c r="T9" s="99">
        <f t="shared" si="2"/>
        <v>0</v>
      </c>
      <c r="V9" s="15">
        <v>1.8</v>
      </c>
      <c r="W9" s="17">
        <f t="shared" si="3"/>
        <v>0</v>
      </c>
    </row>
    <row r="10" spans="1:73" s="438" customFormat="1" ht="15.75" x14ac:dyDescent="0.25">
      <c r="A10" s="34" t="s">
        <v>294</v>
      </c>
      <c r="B10" s="144"/>
      <c r="C10" s="178"/>
      <c r="D10" s="179"/>
      <c r="E10" s="180"/>
      <c r="F10" s="181"/>
      <c r="G10" s="457"/>
      <c r="H10" s="182"/>
      <c r="I10" s="443"/>
      <c r="J10" s="145"/>
      <c r="K10" s="146"/>
      <c r="L10" s="147"/>
      <c r="M10" s="33"/>
      <c r="N10" s="148"/>
      <c r="O10" s="187"/>
      <c r="P10" s="188"/>
      <c r="Q10" s="342">
        <f t="shared" si="0"/>
        <v>0</v>
      </c>
      <c r="R10" s="11">
        <v>79</v>
      </c>
      <c r="S10" s="59">
        <f t="shared" si="1"/>
        <v>82.95</v>
      </c>
      <c r="T10" s="99">
        <f t="shared" si="2"/>
        <v>0</v>
      </c>
      <c r="V10" s="15">
        <v>2</v>
      </c>
      <c r="W10" s="17">
        <f t="shared" si="3"/>
        <v>0</v>
      </c>
    </row>
    <row r="11" spans="1:73" s="438" customFormat="1" ht="15.75" x14ac:dyDescent="0.25">
      <c r="A11" s="34" t="s">
        <v>295</v>
      </c>
      <c r="B11" s="144"/>
      <c r="C11" s="178"/>
      <c r="D11" s="179"/>
      <c r="E11" s="180"/>
      <c r="F11" s="181"/>
      <c r="G11" s="457"/>
      <c r="H11" s="182"/>
      <c r="I11" s="443"/>
      <c r="J11" s="145"/>
      <c r="K11" s="146"/>
      <c r="L11" s="147"/>
      <c r="M11" s="33"/>
      <c r="N11" s="148"/>
      <c r="O11" s="187"/>
      <c r="P11" s="188"/>
      <c r="Q11" s="342">
        <f t="shared" si="0"/>
        <v>0</v>
      </c>
      <c r="R11" s="11">
        <v>79</v>
      </c>
      <c r="S11" s="59">
        <f t="shared" si="1"/>
        <v>82.95</v>
      </c>
      <c r="T11" s="99">
        <f t="shared" si="2"/>
        <v>0</v>
      </c>
      <c r="V11" s="15">
        <v>2</v>
      </c>
      <c r="W11" s="17">
        <f t="shared" si="3"/>
        <v>0</v>
      </c>
    </row>
    <row r="12" spans="1:73" s="438" customFormat="1" ht="15.75" x14ac:dyDescent="0.25">
      <c r="A12" s="37" t="s">
        <v>296</v>
      </c>
      <c r="B12" s="144"/>
      <c r="C12" s="178"/>
      <c r="D12" s="179"/>
      <c r="E12" s="180"/>
      <c r="F12" s="181"/>
      <c r="G12" s="457"/>
      <c r="H12" s="182"/>
      <c r="I12" s="443"/>
      <c r="J12" s="145"/>
      <c r="K12" s="146"/>
      <c r="L12" s="147"/>
      <c r="M12" s="33"/>
      <c r="N12" s="148"/>
      <c r="O12" s="187"/>
      <c r="P12" s="188"/>
      <c r="Q12" s="342">
        <f t="shared" si="0"/>
        <v>0</v>
      </c>
      <c r="R12" s="11">
        <v>79</v>
      </c>
      <c r="S12" s="59">
        <f t="shared" si="1"/>
        <v>82.95</v>
      </c>
      <c r="T12" s="99">
        <f t="shared" si="2"/>
        <v>0</v>
      </c>
      <c r="V12" s="15">
        <v>2.1</v>
      </c>
      <c r="W12" s="17">
        <f t="shared" si="3"/>
        <v>0</v>
      </c>
    </row>
    <row r="13" spans="1:73" s="438" customFormat="1" ht="15.75" x14ac:dyDescent="0.25">
      <c r="A13" s="37" t="s">
        <v>297</v>
      </c>
      <c r="B13" s="144"/>
      <c r="C13" s="178"/>
      <c r="D13" s="179"/>
      <c r="E13" s="180"/>
      <c r="F13" s="181"/>
      <c r="G13" s="457"/>
      <c r="H13" s="182"/>
      <c r="I13" s="443"/>
      <c r="J13" s="145"/>
      <c r="K13" s="146"/>
      <c r="L13" s="147"/>
      <c r="M13" s="33"/>
      <c r="N13" s="148"/>
      <c r="O13" s="187"/>
      <c r="P13" s="188"/>
      <c r="Q13" s="342">
        <f t="shared" si="0"/>
        <v>0</v>
      </c>
      <c r="R13" s="11">
        <v>79</v>
      </c>
      <c r="S13" s="59">
        <f t="shared" si="1"/>
        <v>82.95</v>
      </c>
      <c r="T13" s="99">
        <f t="shared" si="2"/>
        <v>0</v>
      </c>
      <c r="V13" s="15">
        <v>2.1</v>
      </c>
      <c r="W13" s="17">
        <f t="shared" si="3"/>
        <v>0</v>
      </c>
    </row>
    <row r="14" spans="1:73" s="438" customFormat="1" ht="15.75" x14ac:dyDescent="0.25">
      <c r="A14" s="34" t="s">
        <v>298</v>
      </c>
      <c r="B14" s="144"/>
      <c r="C14" s="178"/>
      <c r="D14" s="179"/>
      <c r="E14" s="180"/>
      <c r="F14" s="181"/>
      <c r="G14" s="457"/>
      <c r="H14" s="182"/>
      <c r="I14" s="443"/>
      <c r="J14" s="145"/>
      <c r="K14" s="146"/>
      <c r="L14" s="147"/>
      <c r="M14" s="33"/>
      <c r="N14" s="148"/>
      <c r="O14" s="187"/>
      <c r="P14" s="188"/>
      <c r="Q14" s="342">
        <f t="shared" si="0"/>
        <v>0</v>
      </c>
      <c r="R14" s="11">
        <v>79</v>
      </c>
      <c r="S14" s="59">
        <f t="shared" si="1"/>
        <v>82.95</v>
      </c>
      <c r="T14" s="99">
        <f t="shared" si="2"/>
        <v>0</v>
      </c>
      <c r="V14" s="15">
        <v>2.2999999999999998</v>
      </c>
      <c r="W14" s="17">
        <f t="shared" si="3"/>
        <v>0</v>
      </c>
    </row>
    <row r="15" spans="1:73" s="438" customFormat="1" ht="15.75" x14ac:dyDescent="0.25">
      <c r="A15" s="34" t="s">
        <v>299</v>
      </c>
      <c r="B15" s="144"/>
      <c r="C15" s="178"/>
      <c r="D15" s="179"/>
      <c r="E15" s="180"/>
      <c r="F15" s="181"/>
      <c r="G15" s="457"/>
      <c r="H15" s="182"/>
      <c r="I15" s="443"/>
      <c r="J15" s="145"/>
      <c r="K15" s="146"/>
      <c r="L15" s="147"/>
      <c r="M15" s="33"/>
      <c r="N15" s="148"/>
      <c r="O15" s="187"/>
      <c r="P15" s="188"/>
      <c r="Q15" s="342">
        <f t="shared" si="0"/>
        <v>0</v>
      </c>
      <c r="R15" s="11">
        <v>79</v>
      </c>
      <c r="S15" s="59">
        <f t="shared" si="1"/>
        <v>82.95</v>
      </c>
      <c r="T15" s="99">
        <f t="shared" si="2"/>
        <v>0</v>
      </c>
      <c r="V15" s="15">
        <v>2.2999999999999998</v>
      </c>
      <c r="W15" s="17">
        <f t="shared" si="3"/>
        <v>0</v>
      </c>
    </row>
    <row r="16" spans="1:73" s="438" customFormat="1" ht="15.75" x14ac:dyDescent="0.25">
      <c r="A16" s="34" t="s">
        <v>300</v>
      </c>
      <c r="B16" s="144"/>
      <c r="C16" s="178"/>
      <c r="D16" s="179"/>
      <c r="E16" s="180"/>
      <c r="F16" s="181"/>
      <c r="G16" s="457"/>
      <c r="H16" s="182"/>
      <c r="I16" s="443"/>
      <c r="J16" s="145"/>
      <c r="K16" s="146"/>
      <c r="L16" s="147"/>
      <c r="M16" s="33"/>
      <c r="N16" s="148"/>
      <c r="O16" s="187"/>
      <c r="P16" s="188"/>
      <c r="Q16" s="342">
        <f t="shared" si="0"/>
        <v>0</v>
      </c>
      <c r="R16" s="11">
        <v>142.5</v>
      </c>
      <c r="S16" s="59">
        <f t="shared" si="1"/>
        <v>149.625</v>
      </c>
      <c r="T16" s="99">
        <f t="shared" si="2"/>
        <v>0</v>
      </c>
      <c r="V16" s="15">
        <v>5.5</v>
      </c>
      <c r="W16" s="17">
        <f t="shared" si="3"/>
        <v>0</v>
      </c>
    </row>
    <row r="17" spans="1:23" s="438" customFormat="1" ht="15.75" x14ac:dyDescent="0.25">
      <c r="A17" s="34" t="s">
        <v>301</v>
      </c>
      <c r="B17" s="144"/>
      <c r="C17" s="178"/>
      <c r="D17" s="179"/>
      <c r="E17" s="180"/>
      <c r="F17" s="181"/>
      <c r="G17" s="457"/>
      <c r="H17" s="182"/>
      <c r="I17" s="443"/>
      <c r="J17" s="145"/>
      <c r="K17" s="146"/>
      <c r="L17" s="147"/>
      <c r="M17" s="33"/>
      <c r="N17" s="148"/>
      <c r="O17" s="187"/>
      <c r="P17" s="188"/>
      <c r="Q17" s="342">
        <f t="shared" si="0"/>
        <v>0</v>
      </c>
      <c r="R17" s="11">
        <v>142.5</v>
      </c>
      <c r="S17" s="59">
        <f t="shared" si="1"/>
        <v>149.625</v>
      </c>
      <c r="T17" s="99">
        <f t="shared" si="2"/>
        <v>0</v>
      </c>
      <c r="V17" s="15">
        <v>5.5</v>
      </c>
      <c r="W17" s="17">
        <f t="shared" si="3"/>
        <v>0</v>
      </c>
    </row>
    <row r="18" spans="1:23" s="438" customFormat="1" ht="15.75" x14ac:dyDescent="0.25">
      <c r="A18" s="34" t="s">
        <v>302</v>
      </c>
      <c r="B18" s="144"/>
      <c r="C18" s="178"/>
      <c r="D18" s="179"/>
      <c r="E18" s="180"/>
      <c r="F18" s="181"/>
      <c r="G18" s="457"/>
      <c r="H18" s="182"/>
      <c r="I18" s="443"/>
      <c r="J18" s="145"/>
      <c r="K18" s="146"/>
      <c r="L18" s="147"/>
      <c r="M18" s="33"/>
      <c r="N18" s="148"/>
      <c r="O18" s="187"/>
      <c r="P18" s="188"/>
      <c r="Q18" s="342">
        <f t="shared" si="0"/>
        <v>0</v>
      </c>
      <c r="R18" s="11">
        <v>142.5</v>
      </c>
      <c r="S18" s="59">
        <f t="shared" si="1"/>
        <v>149.625</v>
      </c>
      <c r="T18" s="99">
        <f t="shared" si="2"/>
        <v>0</v>
      </c>
      <c r="V18" s="15">
        <v>5.8</v>
      </c>
      <c r="W18" s="17">
        <f t="shared" si="3"/>
        <v>0</v>
      </c>
    </row>
    <row r="19" spans="1:23" s="438" customFormat="1" ht="15.75" x14ac:dyDescent="0.25">
      <c r="A19" s="34" t="s">
        <v>303</v>
      </c>
      <c r="B19" s="144"/>
      <c r="C19" s="178"/>
      <c r="D19" s="179"/>
      <c r="E19" s="180"/>
      <c r="F19" s="181"/>
      <c r="G19" s="457"/>
      <c r="H19" s="182"/>
      <c r="I19" s="443"/>
      <c r="J19" s="145"/>
      <c r="K19" s="146"/>
      <c r="L19" s="147"/>
      <c r="M19" s="33"/>
      <c r="N19" s="148"/>
      <c r="O19" s="187"/>
      <c r="P19" s="188"/>
      <c r="Q19" s="342">
        <f t="shared" si="0"/>
        <v>0</v>
      </c>
      <c r="R19" s="11">
        <v>142.5</v>
      </c>
      <c r="S19" s="59">
        <f t="shared" si="1"/>
        <v>149.625</v>
      </c>
      <c r="T19" s="99">
        <f t="shared" si="2"/>
        <v>0</v>
      </c>
      <c r="V19" s="15">
        <v>5.8</v>
      </c>
      <c r="W19" s="17">
        <f t="shared" si="3"/>
        <v>0</v>
      </c>
    </row>
    <row r="20" spans="1:23" s="438" customFormat="1" ht="15.75" x14ac:dyDescent="0.25">
      <c r="A20" s="34" t="s">
        <v>304</v>
      </c>
      <c r="B20" s="144"/>
      <c r="C20" s="178"/>
      <c r="D20" s="179"/>
      <c r="E20" s="180"/>
      <c r="F20" s="181"/>
      <c r="G20" s="457"/>
      <c r="H20" s="182"/>
      <c r="I20" s="443"/>
      <c r="J20" s="145"/>
      <c r="K20" s="146"/>
      <c r="L20" s="147"/>
      <c r="M20" s="33"/>
      <c r="N20" s="148"/>
      <c r="O20" s="187"/>
      <c r="P20" s="188"/>
      <c r="Q20" s="342">
        <f t="shared" si="0"/>
        <v>0</v>
      </c>
      <c r="R20" s="11">
        <v>142.5</v>
      </c>
      <c r="S20" s="59">
        <f t="shared" si="1"/>
        <v>149.625</v>
      </c>
      <c r="T20" s="99">
        <f t="shared" si="2"/>
        <v>0</v>
      </c>
      <c r="V20" s="15">
        <v>6.1</v>
      </c>
      <c r="W20" s="17">
        <f t="shared" si="3"/>
        <v>0</v>
      </c>
    </row>
    <row r="21" spans="1:23" s="438" customFormat="1" ht="15.75" x14ac:dyDescent="0.25">
      <c r="A21" s="34" t="s">
        <v>305</v>
      </c>
      <c r="B21" s="144"/>
      <c r="C21" s="178"/>
      <c r="D21" s="179"/>
      <c r="E21" s="180"/>
      <c r="F21" s="181"/>
      <c r="G21" s="457"/>
      <c r="H21" s="182"/>
      <c r="I21" s="443"/>
      <c r="J21" s="145"/>
      <c r="K21" s="146"/>
      <c r="L21" s="147"/>
      <c r="M21" s="33"/>
      <c r="N21" s="148"/>
      <c r="O21" s="187"/>
      <c r="P21" s="188"/>
      <c r="Q21" s="342">
        <f t="shared" si="0"/>
        <v>0</v>
      </c>
      <c r="R21" s="11">
        <v>142.5</v>
      </c>
      <c r="S21" s="59">
        <f t="shared" si="1"/>
        <v>149.625</v>
      </c>
      <c r="T21" s="99">
        <f t="shared" si="2"/>
        <v>0</v>
      </c>
      <c r="V21" s="15">
        <v>6.1</v>
      </c>
      <c r="W21" s="17">
        <f t="shared" si="3"/>
        <v>0</v>
      </c>
    </row>
    <row r="22" spans="1:23" s="438" customFormat="1" ht="15.75" x14ac:dyDescent="0.25">
      <c r="A22" s="34" t="s">
        <v>306</v>
      </c>
      <c r="B22" s="144"/>
      <c r="C22" s="178"/>
      <c r="D22" s="179"/>
      <c r="E22" s="180"/>
      <c r="F22" s="181"/>
      <c r="G22" s="457"/>
      <c r="H22" s="182"/>
      <c r="I22" s="443"/>
      <c r="J22" s="145"/>
      <c r="K22" s="146"/>
      <c r="L22" s="147"/>
      <c r="M22" s="33"/>
      <c r="N22" s="148"/>
      <c r="O22" s="187"/>
      <c r="P22" s="188"/>
      <c r="Q22" s="342">
        <f t="shared" si="0"/>
        <v>0</v>
      </c>
      <c r="R22" s="11">
        <v>142.5</v>
      </c>
      <c r="S22" s="59">
        <f t="shared" si="1"/>
        <v>149.625</v>
      </c>
      <c r="T22" s="99">
        <f t="shared" si="2"/>
        <v>0</v>
      </c>
      <c r="V22" s="15">
        <v>6.6</v>
      </c>
      <c r="W22" s="17">
        <f t="shared" si="3"/>
        <v>0</v>
      </c>
    </row>
    <row r="23" spans="1:23" s="438" customFormat="1" ht="15.75" x14ac:dyDescent="0.25">
      <c r="A23" s="34" t="s">
        <v>307</v>
      </c>
      <c r="B23" s="144"/>
      <c r="C23" s="178"/>
      <c r="D23" s="179"/>
      <c r="E23" s="180"/>
      <c r="F23" s="181"/>
      <c r="G23" s="457"/>
      <c r="H23" s="182"/>
      <c r="I23" s="443"/>
      <c r="J23" s="145"/>
      <c r="K23" s="146"/>
      <c r="L23" s="147"/>
      <c r="M23" s="33"/>
      <c r="N23" s="148"/>
      <c r="O23" s="187"/>
      <c r="P23" s="188"/>
      <c r="Q23" s="342">
        <f t="shared" si="0"/>
        <v>0</v>
      </c>
      <c r="R23" s="11">
        <v>142.5</v>
      </c>
      <c r="S23" s="59">
        <f t="shared" si="1"/>
        <v>149.625</v>
      </c>
      <c r="T23" s="99">
        <f t="shared" si="2"/>
        <v>0</v>
      </c>
      <c r="V23" s="15">
        <v>6.6</v>
      </c>
      <c r="W23" s="17">
        <f t="shared" si="3"/>
        <v>0</v>
      </c>
    </row>
    <row r="24" spans="1:23" s="438" customFormat="1" ht="15.75" x14ac:dyDescent="0.25">
      <c r="A24" s="34" t="s">
        <v>308</v>
      </c>
      <c r="B24" s="144"/>
      <c r="C24" s="178"/>
      <c r="D24" s="179"/>
      <c r="E24" s="180"/>
      <c r="F24" s="181"/>
      <c r="G24" s="457"/>
      <c r="H24" s="182"/>
      <c r="I24" s="443"/>
      <c r="J24" s="145"/>
      <c r="K24" s="146"/>
      <c r="L24" s="147"/>
      <c r="M24" s="33"/>
      <c r="N24" s="148"/>
      <c r="O24" s="187"/>
      <c r="P24" s="188"/>
      <c r="Q24" s="342">
        <f t="shared" si="0"/>
        <v>0</v>
      </c>
      <c r="R24" s="11">
        <v>72.5</v>
      </c>
      <c r="S24" s="59">
        <f t="shared" si="1"/>
        <v>76.125</v>
      </c>
      <c r="T24" s="99">
        <f t="shared" si="2"/>
        <v>0</v>
      </c>
      <c r="V24" s="15">
        <v>1.5</v>
      </c>
      <c r="W24" s="17">
        <f t="shared" si="3"/>
        <v>0</v>
      </c>
    </row>
    <row r="25" spans="1:23" s="438" customFormat="1" ht="15.75" x14ac:dyDescent="0.25">
      <c r="A25" s="34" t="s">
        <v>309</v>
      </c>
      <c r="B25" s="144"/>
      <c r="C25" s="178"/>
      <c r="D25" s="179"/>
      <c r="E25" s="180"/>
      <c r="F25" s="181"/>
      <c r="G25" s="457"/>
      <c r="H25" s="182"/>
      <c r="I25" s="443"/>
      <c r="J25" s="145"/>
      <c r="K25" s="146"/>
      <c r="L25" s="147"/>
      <c r="M25" s="33"/>
      <c r="N25" s="148"/>
      <c r="O25" s="187"/>
      <c r="P25" s="188"/>
      <c r="Q25" s="342">
        <f t="shared" si="0"/>
        <v>0</v>
      </c>
      <c r="R25" s="11">
        <v>72.5</v>
      </c>
      <c r="S25" s="59">
        <f t="shared" si="1"/>
        <v>76.125</v>
      </c>
      <c r="T25" s="99">
        <f t="shared" si="2"/>
        <v>0</v>
      </c>
      <c r="V25" s="15">
        <v>1.6</v>
      </c>
      <c r="W25" s="17">
        <f t="shared" si="3"/>
        <v>0</v>
      </c>
    </row>
    <row r="26" spans="1:23" s="438" customFormat="1" ht="15.75" x14ac:dyDescent="0.25">
      <c r="A26" s="34" t="s">
        <v>310</v>
      </c>
      <c r="B26" s="144"/>
      <c r="C26" s="178"/>
      <c r="D26" s="179"/>
      <c r="E26" s="180"/>
      <c r="F26" s="181"/>
      <c r="G26" s="457"/>
      <c r="H26" s="182"/>
      <c r="I26" s="443"/>
      <c r="J26" s="145"/>
      <c r="K26" s="146"/>
      <c r="L26" s="147"/>
      <c r="M26" s="33"/>
      <c r="N26" s="148"/>
      <c r="O26" s="187"/>
      <c r="P26" s="188"/>
      <c r="Q26" s="342">
        <f t="shared" si="0"/>
        <v>0</v>
      </c>
      <c r="R26" s="11">
        <v>72.5</v>
      </c>
      <c r="S26" s="59">
        <f t="shared" si="1"/>
        <v>76.125</v>
      </c>
      <c r="T26" s="99">
        <f t="shared" si="2"/>
        <v>0</v>
      </c>
      <c r="V26" s="15">
        <v>1.7</v>
      </c>
      <c r="W26" s="17">
        <f t="shared" si="3"/>
        <v>0</v>
      </c>
    </row>
    <row r="27" spans="1:23" s="438" customFormat="1" ht="15.75" x14ac:dyDescent="0.25">
      <c r="A27" s="34" t="s">
        <v>311</v>
      </c>
      <c r="B27" s="144"/>
      <c r="C27" s="178"/>
      <c r="D27" s="179"/>
      <c r="E27" s="180"/>
      <c r="F27" s="181"/>
      <c r="G27" s="457"/>
      <c r="H27" s="182"/>
      <c r="I27" s="443"/>
      <c r="J27" s="145"/>
      <c r="K27" s="146"/>
      <c r="L27" s="147"/>
      <c r="M27" s="33"/>
      <c r="N27" s="148"/>
      <c r="O27" s="187"/>
      <c r="P27" s="188"/>
      <c r="Q27" s="342">
        <f t="shared" si="0"/>
        <v>0</v>
      </c>
      <c r="R27" s="11">
        <v>72.5</v>
      </c>
      <c r="S27" s="59">
        <f t="shared" si="1"/>
        <v>76.125</v>
      </c>
      <c r="T27" s="99">
        <f t="shared" si="2"/>
        <v>0</v>
      </c>
      <c r="V27" s="15">
        <v>1.9</v>
      </c>
      <c r="W27" s="17">
        <f t="shared" si="3"/>
        <v>0</v>
      </c>
    </row>
    <row r="28" spans="1:23" s="438" customFormat="1" ht="15.75" x14ac:dyDescent="0.25">
      <c r="A28" s="34" t="s">
        <v>312</v>
      </c>
      <c r="B28" s="144"/>
      <c r="C28" s="178"/>
      <c r="D28" s="179"/>
      <c r="E28" s="180"/>
      <c r="F28" s="181"/>
      <c r="G28" s="457"/>
      <c r="H28" s="182"/>
      <c r="I28" s="443"/>
      <c r="J28" s="145"/>
      <c r="K28" s="146"/>
      <c r="L28" s="147"/>
      <c r="M28" s="33"/>
      <c r="N28" s="148"/>
      <c r="O28" s="187"/>
      <c r="P28" s="188"/>
      <c r="Q28" s="342">
        <f t="shared" si="0"/>
        <v>0</v>
      </c>
      <c r="R28" s="11">
        <v>92.5</v>
      </c>
      <c r="S28" s="59">
        <f t="shared" si="1"/>
        <v>97.125</v>
      </c>
      <c r="T28" s="99">
        <f t="shared" si="2"/>
        <v>0</v>
      </c>
      <c r="V28" s="15">
        <v>2.48</v>
      </c>
      <c r="W28" s="17">
        <f t="shared" si="3"/>
        <v>0</v>
      </c>
    </row>
    <row r="29" spans="1:23" s="438" customFormat="1" ht="15.75" x14ac:dyDescent="0.25">
      <c r="A29" s="34" t="s">
        <v>313</v>
      </c>
      <c r="B29" s="144"/>
      <c r="C29" s="178"/>
      <c r="D29" s="179"/>
      <c r="E29" s="180"/>
      <c r="F29" s="181"/>
      <c r="G29" s="457"/>
      <c r="H29" s="182"/>
      <c r="I29" s="443"/>
      <c r="J29" s="145"/>
      <c r="K29" s="146"/>
      <c r="L29" s="147"/>
      <c r="M29" s="33"/>
      <c r="N29" s="148"/>
      <c r="O29" s="187"/>
      <c r="P29" s="188"/>
      <c r="Q29" s="342">
        <f t="shared" si="0"/>
        <v>0</v>
      </c>
      <c r="R29" s="11">
        <v>100</v>
      </c>
      <c r="S29" s="59">
        <f t="shared" si="1"/>
        <v>105</v>
      </c>
      <c r="T29" s="99">
        <f t="shared" si="2"/>
        <v>0</v>
      </c>
      <c r="V29" s="15">
        <v>2.73</v>
      </c>
      <c r="W29" s="17">
        <f t="shared" si="3"/>
        <v>0</v>
      </c>
    </row>
    <row r="30" spans="1:23" s="438" customFormat="1" ht="15.75" x14ac:dyDescent="0.25">
      <c r="A30" s="34" t="s">
        <v>314</v>
      </c>
      <c r="B30" s="144"/>
      <c r="C30" s="178"/>
      <c r="D30" s="179"/>
      <c r="E30" s="180"/>
      <c r="F30" s="181"/>
      <c r="G30" s="457"/>
      <c r="H30" s="182"/>
      <c r="I30" s="443"/>
      <c r="J30" s="145"/>
      <c r="K30" s="146"/>
      <c r="L30" s="147"/>
      <c r="M30" s="33"/>
      <c r="N30" s="148"/>
      <c r="O30" s="187"/>
      <c r="P30" s="188"/>
      <c r="Q30" s="342">
        <f t="shared" si="0"/>
        <v>0</v>
      </c>
      <c r="R30" s="11">
        <v>112.5</v>
      </c>
      <c r="S30" s="59">
        <f t="shared" si="1"/>
        <v>118.125</v>
      </c>
      <c r="T30" s="99">
        <f t="shared" si="2"/>
        <v>0</v>
      </c>
      <c r="V30" s="15">
        <v>3.27</v>
      </c>
      <c r="W30" s="17">
        <f t="shared" si="3"/>
        <v>0</v>
      </c>
    </row>
    <row r="31" spans="1:23" s="438" customFormat="1" ht="15.75" x14ac:dyDescent="0.25">
      <c r="A31" s="34" t="s">
        <v>315</v>
      </c>
      <c r="B31" s="144"/>
      <c r="C31" s="178"/>
      <c r="D31" s="179"/>
      <c r="E31" s="180"/>
      <c r="F31" s="181"/>
      <c r="G31" s="457"/>
      <c r="H31" s="182"/>
      <c r="I31" s="443"/>
      <c r="J31" s="145"/>
      <c r="K31" s="146"/>
      <c r="L31" s="147"/>
      <c r="M31" s="33"/>
      <c r="N31" s="148"/>
      <c r="O31" s="187"/>
      <c r="P31" s="188"/>
      <c r="Q31" s="342">
        <f t="shared" si="0"/>
        <v>0</v>
      </c>
      <c r="R31" s="11">
        <v>80</v>
      </c>
      <c r="S31" s="59">
        <f t="shared" si="1"/>
        <v>84</v>
      </c>
      <c r="T31" s="99">
        <f t="shared" si="2"/>
        <v>0</v>
      </c>
      <c r="V31" s="15">
        <v>1.79</v>
      </c>
      <c r="W31" s="17">
        <f t="shared" si="3"/>
        <v>0</v>
      </c>
    </row>
    <row r="32" spans="1:23" s="438" customFormat="1" ht="15.75" x14ac:dyDescent="0.25">
      <c r="A32" s="34" t="s">
        <v>316</v>
      </c>
      <c r="B32" s="144"/>
      <c r="C32" s="178"/>
      <c r="D32" s="179"/>
      <c r="E32" s="180"/>
      <c r="F32" s="181"/>
      <c r="G32" s="457"/>
      <c r="H32" s="182"/>
      <c r="I32" s="443"/>
      <c r="J32" s="145"/>
      <c r="K32" s="146"/>
      <c r="L32" s="147"/>
      <c r="M32" s="33"/>
      <c r="N32" s="148"/>
      <c r="O32" s="187"/>
      <c r="P32" s="188"/>
      <c r="Q32" s="342">
        <f t="shared" si="0"/>
        <v>0</v>
      </c>
      <c r="R32" s="11">
        <v>90</v>
      </c>
      <c r="S32" s="59">
        <f t="shared" si="1"/>
        <v>94.5</v>
      </c>
      <c r="T32" s="99">
        <f t="shared" si="2"/>
        <v>0</v>
      </c>
      <c r="V32" s="15">
        <v>2.39</v>
      </c>
      <c r="W32" s="17">
        <f t="shared" si="3"/>
        <v>0</v>
      </c>
    </row>
    <row r="33" spans="1:23" s="438" customFormat="1" ht="15.75" x14ac:dyDescent="0.25">
      <c r="A33" s="34" t="s">
        <v>317</v>
      </c>
      <c r="B33" s="144"/>
      <c r="C33" s="178"/>
      <c r="D33" s="179"/>
      <c r="E33" s="180"/>
      <c r="F33" s="181"/>
      <c r="G33" s="457"/>
      <c r="H33" s="182"/>
      <c r="I33" s="443"/>
      <c r="J33" s="145"/>
      <c r="K33" s="146"/>
      <c r="L33" s="147"/>
      <c r="M33" s="33"/>
      <c r="N33" s="148"/>
      <c r="O33" s="187"/>
      <c r="P33" s="188"/>
      <c r="Q33" s="342">
        <f t="shared" si="0"/>
        <v>0</v>
      </c>
      <c r="R33" s="11">
        <v>120</v>
      </c>
      <c r="S33" s="59">
        <f t="shared" si="1"/>
        <v>126</v>
      </c>
      <c r="T33" s="99">
        <f t="shared" si="2"/>
        <v>0</v>
      </c>
      <c r="V33" s="15">
        <v>3.61</v>
      </c>
      <c r="W33" s="17">
        <f t="shared" si="3"/>
        <v>0</v>
      </c>
    </row>
    <row r="34" spans="1:23" ht="15.75" thickBot="1" x14ac:dyDescent="0.3">
      <c r="A34" s="360"/>
      <c r="B34" s="361"/>
      <c r="C34" s="361"/>
      <c r="D34" s="361"/>
      <c r="E34" s="361"/>
      <c r="F34" s="361"/>
      <c r="G34" s="441"/>
      <c r="H34" s="361"/>
      <c r="I34" s="44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2"/>
    </row>
    <row r="35" spans="1:23" ht="15.75" thickBot="1" x14ac:dyDescent="0.3">
      <c r="A35" s="619" t="s">
        <v>250</v>
      </c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1"/>
    </row>
    <row r="36" spans="1:23" x14ac:dyDescent="0.25">
      <c r="A36" s="427" t="s">
        <v>283</v>
      </c>
      <c r="B36" s="334"/>
      <c r="C36" s="335"/>
      <c r="D36" s="335"/>
      <c r="E36" s="335"/>
      <c r="F36" s="335"/>
      <c r="G36" s="442"/>
      <c r="H36" s="335"/>
      <c r="I36" s="442"/>
      <c r="J36" s="336"/>
      <c r="K36" s="335"/>
      <c r="L36" s="336"/>
      <c r="M36" s="336"/>
      <c r="N36" s="336"/>
      <c r="O36" s="336"/>
      <c r="P36" s="336"/>
      <c r="Q36" s="339"/>
      <c r="R36" s="266"/>
      <c r="S36" s="337"/>
      <c r="T36" s="343"/>
    </row>
    <row r="37" spans="1:23" ht="15.75" x14ac:dyDescent="0.25">
      <c r="A37" s="34" t="s">
        <v>318</v>
      </c>
      <c r="B37" s="322"/>
      <c r="C37" s="323"/>
      <c r="D37" s="324"/>
      <c r="E37" s="325"/>
      <c r="F37" s="326"/>
      <c r="G37" s="457"/>
      <c r="H37" s="327"/>
      <c r="I37" s="443"/>
      <c r="J37" s="328"/>
      <c r="K37" s="329"/>
      <c r="L37" s="330"/>
      <c r="M37" s="331"/>
      <c r="N37" s="332"/>
      <c r="O37" s="187"/>
      <c r="P37" s="188"/>
      <c r="Q37" s="342">
        <f t="shared" ref="Q37:Q46" si="4">SUM(B37:P37)</f>
        <v>0</v>
      </c>
      <c r="R37" s="59">
        <v>95</v>
      </c>
      <c r="S37" s="59">
        <f>ROUNDUP((R37*1.05)/0.25,0)*0.25</f>
        <v>99.75</v>
      </c>
      <c r="T37" s="343">
        <f t="shared" ref="T37:T46" si="5">R37*SUM(B37:L37)+S37*SUM(M37:P37)</f>
        <v>0</v>
      </c>
      <c r="V37" s="15">
        <v>1.83</v>
      </c>
      <c r="W37" s="17">
        <f t="shared" ref="W37:W46" si="6">V37*Q37</f>
        <v>0</v>
      </c>
    </row>
    <row r="38" spans="1:23" ht="15.75" x14ac:dyDescent="0.25">
      <c r="A38" s="34" t="s">
        <v>319</v>
      </c>
      <c r="B38" s="322"/>
      <c r="C38" s="323"/>
      <c r="D38" s="324"/>
      <c r="E38" s="325"/>
      <c r="F38" s="326"/>
      <c r="G38" s="457"/>
      <c r="H38" s="327"/>
      <c r="I38" s="443"/>
      <c r="J38" s="328"/>
      <c r="K38" s="329"/>
      <c r="L38" s="330"/>
      <c r="M38" s="331"/>
      <c r="N38" s="332"/>
      <c r="O38" s="187"/>
      <c r="P38" s="188"/>
      <c r="Q38" s="342">
        <f t="shared" si="4"/>
        <v>0</v>
      </c>
      <c r="R38" s="59">
        <v>110</v>
      </c>
      <c r="S38" s="59">
        <f t="shared" ref="S38:S46" si="7">ROUNDUP((R38*1.05)/0.25,0)*0.25</f>
        <v>115.5</v>
      </c>
      <c r="T38" s="343">
        <f t="shared" si="5"/>
        <v>0</v>
      </c>
      <c r="V38" s="15">
        <v>2.0599999999999996</v>
      </c>
      <c r="W38" s="17">
        <f t="shared" si="6"/>
        <v>0</v>
      </c>
    </row>
    <row r="39" spans="1:23" ht="15.75" x14ac:dyDescent="0.25">
      <c r="A39" s="34" t="s">
        <v>320</v>
      </c>
      <c r="B39" s="322"/>
      <c r="C39" s="323"/>
      <c r="D39" s="324"/>
      <c r="E39" s="325"/>
      <c r="F39" s="326"/>
      <c r="G39" s="457"/>
      <c r="H39" s="327"/>
      <c r="I39" s="443"/>
      <c r="J39" s="328"/>
      <c r="K39" s="329"/>
      <c r="L39" s="330"/>
      <c r="M39" s="331"/>
      <c r="N39" s="332"/>
      <c r="O39" s="187"/>
      <c r="P39" s="188"/>
      <c r="Q39" s="342">
        <f t="shared" si="4"/>
        <v>0</v>
      </c>
      <c r="R39" s="59">
        <v>115</v>
      </c>
      <c r="S39" s="59">
        <f t="shared" si="7"/>
        <v>120.75</v>
      </c>
      <c r="T39" s="343">
        <f t="shared" si="5"/>
        <v>0</v>
      </c>
      <c r="V39" s="15">
        <v>2.1799999999999997</v>
      </c>
      <c r="W39" s="17">
        <f t="shared" si="6"/>
        <v>0</v>
      </c>
    </row>
    <row r="40" spans="1:23" ht="15.75" x14ac:dyDescent="0.25">
      <c r="A40" s="34" t="s">
        <v>321</v>
      </c>
      <c r="B40" s="322"/>
      <c r="C40" s="323"/>
      <c r="D40" s="324"/>
      <c r="E40" s="325"/>
      <c r="F40" s="326"/>
      <c r="G40" s="457"/>
      <c r="H40" s="327"/>
      <c r="I40" s="443"/>
      <c r="J40" s="328"/>
      <c r="K40" s="329"/>
      <c r="L40" s="330"/>
      <c r="M40" s="331"/>
      <c r="N40" s="332"/>
      <c r="O40" s="187"/>
      <c r="P40" s="188"/>
      <c r="Q40" s="342">
        <f t="shared" si="4"/>
        <v>0</v>
      </c>
      <c r="R40" s="59">
        <v>110</v>
      </c>
      <c r="S40" s="59">
        <f t="shared" si="7"/>
        <v>115.5</v>
      </c>
      <c r="T40" s="343">
        <f t="shared" si="5"/>
        <v>0</v>
      </c>
      <c r="V40" s="15">
        <v>2.21</v>
      </c>
      <c r="W40" s="17">
        <f t="shared" si="6"/>
        <v>0</v>
      </c>
    </row>
    <row r="41" spans="1:23" ht="15.75" x14ac:dyDescent="0.25">
      <c r="A41" s="34" t="s">
        <v>322</v>
      </c>
      <c r="B41" s="322"/>
      <c r="C41" s="323"/>
      <c r="D41" s="324"/>
      <c r="E41" s="325"/>
      <c r="F41" s="326"/>
      <c r="G41" s="457"/>
      <c r="H41" s="327"/>
      <c r="I41" s="443"/>
      <c r="J41" s="328"/>
      <c r="K41" s="329"/>
      <c r="L41" s="330"/>
      <c r="M41" s="331"/>
      <c r="N41" s="332"/>
      <c r="O41" s="187"/>
      <c r="P41" s="188"/>
      <c r="Q41" s="342">
        <f t="shared" si="4"/>
        <v>0</v>
      </c>
      <c r="R41" s="59">
        <v>122.5</v>
      </c>
      <c r="S41" s="59">
        <f t="shared" si="7"/>
        <v>128.75</v>
      </c>
      <c r="T41" s="343">
        <f t="shared" si="5"/>
        <v>0</v>
      </c>
      <c r="V41" s="15">
        <v>2.3699999999999997</v>
      </c>
      <c r="W41" s="17">
        <f t="shared" si="6"/>
        <v>0</v>
      </c>
    </row>
    <row r="42" spans="1:23" ht="15.75" x14ac:dyDescent="0.25">
      <c r="A42" s="34" t="s">
        <v>323</v>
      </c>
      <c r="B42" s="322"/>
      <c r="C42" s="323"/>
      <c r="D42" s="324"/>
      <c r="E42" s="325"/>
      <c r="F42" s="326"/>
      <c r="G42" s="457"/>
      <c r="H42" s="327"/>
      <c r="I42" s="443"/>
      <c r="J42" s="328"/>
      <c r="K42" s="329"/>
      <c r="L42" s="330"/>
      <c r="M42" s="331"/>
      <c r="N42" s="332"/>
      <c r="O42" s="187"/>
      <c r="P42" s="188"/>
      <c r="Q42" s="342">
        <f t="shared" si="4"/>
        <v>0</v>
      </c>
      <c r="R42" s="59">
        <v>132.5</v>
      </c>
      <c r="S42" s="59">
        <f t="shared" si="7"/>
        <v>139.25</v>
      </c>
      <c r="T42" s="343">
        <f t="shared" si="5"/>
        <v>0</v>
      </c>
      <c r="V42" s="15">
        <v>2.5299999999999998</v>
      </c>
      <c r="W42" s="17">
        <f t="shared" si="6"/>
        <v>0</v>
      </c>
    </row>
    <row r="43" spans="1:23" ht="15.75" x14ac:dyDescent="0.25">
      <c r="A43" s="34" t="s">
        <v>324</v>
      </c>
      <c r="B43" s="322"/>
      <c r="C43" s="323"/>
      <c r="D43" s="324"/>
      <c r="E43" s="325"/>
      <c r="F43" s="326"/>
      <c r="G43" s="457"/>
      <c r="H43" s="327"/>
      <c r="I43" s="443"/>
      <c r="J43" s="328"/>
      <c r="K43" s="329"/>
      <c r="L43" s="330"/>
      <c r="M43" s="331"/>
      <c r="N43" s="332"/>
      <c r="O43" s="187"/>
      <c r="P43" s="188"/>
      <c r="Q43" s="342">
        <f t="shared" si="4"/>
        <v>0</v>
      </c>
      <c r="R43" s="59">
        <v>165</v>
      </c>
      <c r="S43" s="59">
        <f t="shared" si="7"/>
        <v>173.25</v>
      </c>
      <c r="T43" s="343">
        <f t="shared" si="5"/>
        <v>0</v>
      </c>
      <c r="V43" s="15">
        <v>3.15</v>
      </c>
      <c r="W43" s="17">
        <f t="shared" si="6"/>
        <v>0</v>
      </c>
    </row>
    <row r="44" spans="1:23" ht="15.75" x14ac:dyDescent="0.25">
      <c r="A44" s="34" t="s">
        <v>325</v>
      </c>
      <c r="B44" s="322"/>
      <c r="C44" s="323"/>
      <c r="D44" s="324"/>
      <c r="E44" s="325"/>
      <c r="F44" s="326"/>
      <c r="G44" s="457"/>
      <c r="H44" s="327"/>
      <c r="I44" s="443"/>
      <c r="J44" s="328"/>
      <c r="K44" s="329"/>
      <c r="L44" s="330"/>
      <c r="M44" s="331"/>
      <c r="N44" s="332"/>
      <c r="O44" s="187"/>
      <c r="P44" s="188"/>
      <c r="Q44" s="342">
        <f t="shared" si="4"/>
        <v>0</v>
      </c>
      <c r="R44" s="59">
        <v>175</v>
      </c>
      <c r="S44" s="59">
        <f t="shared" si="7"/>
        <v>183.75</v>
      </c>
      <c r="T44" s="343">
        <f t="shared" si="5"/>
        <v>0</v>
      </c>
      <c r="V44" s="15">
        <v>3.61</v>
      </c>
      <c r="W44" s="17">
        <f t="shared" si="6"/>
        <v>0</v>
      </c>
    </row>
    <row r="45" spans="1:23" ht="15.75" x14ac:dyDescent="0.25">
      <c r="A45" s="34" t="s">
        <v>326</v>
      </c>
      <c r="B45" s="322"/>
      <c r="C45" s="323"/>
      <c r="D45" s="324"/>
      <c r="E45" s="325"/>
      <c r="F45" s="326"/>
      <c r="G45" s="457"/>
      <c r="H45" s="327"/>
      <c r="I45" s="443"/>
      <c r="J45" s="328"/>
      <c r="K45" s="329"/>
      <c r="L45" s="330"/>
      <c r="M45" s="331"/>
      <c r="N45" s="332"/>
      <c r="O45" s="187"/>
      <c r="P45" s="188"/>
      <c r="Q45" s="342">
        <f t="shared" si="4"/>
        <v>0</v>
      </c>
      <c r="R45" s="59">
        <v>207.5</v>
      </c>
      <c r="S45" s="59">
        <f t="shared" si="7"/>
        <v>218</v>
      </c>
      <c r="T45" s="343">
        <f t="shared" si="5"/>
        <v>0</v>
      </c>
      <c r="V45" s="15">
        <v>3.9299999999999997</v>
      </c>
      <c r="W45" s="17">
        <f t="shared" si="6"/>
        <v>0</v>
      </c>
    </row>
    <row r="46" spans="1:23" ht="15.75" x14ac:dyDescent="0.25">
      <c r="A46" s="34" t="s">
        <v>327</v>
      </c>
      <c r="B46" s="322"/>
      <c r="C46" s="323"/>
      <c r="D46" s="324"/>
      <c r="E46" s="325"/>
      <c r="F46" s="326"/>
      <c r="G46" s="457"/>
      <c r="H46" s="327"/>
      <c r="I46" s="443"/>
      <c r="J46" s="328"/>
      <c r="K46" s="329"/>
      <c r="L46" s="330"/>
      <c r="M46" s="331"/>
      <c r="N46" s="332"/>
      <c r="O46" s="187"/>
      <c r="P46" s="188"/>
      <c r="Q46" s="342">
        <f t="shared" si="4"/>
        <v>0</v>
      </c>
      <c r="R46" s="59">
        <v>272.5</v>
      </c>
      <c r="S46" s="59">
        <f t="shared" si="7"/>
        <v>286.25</v>
      </c>
      <c r="T46" s="343">
        <f t="shared" si="5"/>
        <v>0</v>
      </c>
      <c r="V46" s="15">
        <v>5.39</v>
      </c>
      <c r="W46" s="17">
        <f t="shared" si="6"/>
        <v>0</v>
      </c>
    </row>
    <row r="47" spans="1:23" s="338" customFormat="1" x14ac:dyDescent="0.25">
      <c r="A47" s="427" t="s">
        <v>284</v>
      </c>
      <c r="B47" s="334"/>
      <c r="C47" s="335"/>
      <c r="D47" s="335"/>
      <c r="E47" s="335"/>
      <c r="F47" s="335"/>
      <c r="G47" s="442"/>
      <c r="H47" s="335"/>
      <c r="I47" s="442"/>
      <c r="J47" s="336"/>
      <c r="K47" s="335"/>
      <c r="L47" s="336"/>
      <c r="M47" s="336"/>
      <c r="N47" s="336"/>
      <c r="O47" s="336"/>
      <c r="P47" s="336"/>
      <c r="Q47" s="339"/>
      <c r="R47" s="266"/>
      <c r="S47" s="337"/>
      <c r="T47" s="343"/>
    </row>
    <row r="48" spans="1:23" ht="15.75" x14ac:dyDescent="0.25">
      <c r="A48" s="333" t="s">
        <v>328</v>
      </c>
      <c r="B48" s="322"/>
      <c r="C48" s="323"/>
      <c r="D48" s="324"/>
      <c r="E48" s="325"/>
      <c r="F48" s="326"/>
      <c r="G48" s="457"/>
      <c r="H48" s="327"/>
      <c r="I48" s="443"/>
      <c r="J48" s="328"/>
      <c r="K48" s="329"/>
      <c r="L48" s="330"/>
      <c r="M48" s="331"/>
      <c r="N48" s="332"/>
      <c r="O48" s="187"/>
      <c r="P48" s="188"/>
      <c r="Q48" s="342">
        <f t="shared" ref="Q48:Q57" si="8">SUM(B48:P48)</f>
        <v>0</v>
      </c>
      <c r="R48" s="59">
        <v>97.5</v>
      </c>
      <c r="S48" s="59">
        <f t="shared" ref="S48:S57" si="9">ROUNDUP((R48*1.05)/0.25,0)*0.25</f>
        <v>102.5</v>
      </c>
      <c r="T48" s="343">
        <f t="shared" ref="T48:T57" si="10">R48*SUM(B48:L48)+S48*SUM(M48:P48)</f>
        <v>0</v>
      </c>
      <c r="V48" s="15">
        <v>1.4790000000000001</v>
      </c>
      <c r="W48" s="17">
        <f t="shared" ref="W48:W57" si="11">V48*Q48</f>
        <v>0</v>
      </c>
    </row>
    <row r="49" spans="1:23" ht="15.75" x14ac:dyDescent="0.25">
      <c r="A49" s="333" t="s">
        <v>329</v>
      </c>
      <c r="B49" s="322"/>
      <c r="C49" s="323"/>
      <c r="D49" s="324"/>
      <c r="E49" s="325"/>
      <c r="F49" s="326"/>
      <c r="G49" s="457"/>
      <c r="H49" s="327"/>
      <c r="I49" s="443"/>
      <c r="J49" s="328"/>
      <c r="K49" s="329"/>
      <c r="L49" s="330"/>
      <c r="M49" s="331"/>
      <c r="N49" s="332"/>
      <c r="O49" s="187"/>
      <c r="P49" s="188"/>
      <c r="Q49" s="342">
        <f t="shared" si="8"/>
        <v>0</v>
      </c>
      <c r="R49" s="59">
        <v>97.5</v>
      </c>
      <c r="S49" s="59">
        <f t="shared" si="9"/>
        <v>102.5</v>
      </c>
      <c r="T49" s="343">
        <f t="shared" si="10"/>
        <v>0</v>
      </c>
      <c r="V49" s="15">
        <v>1.484</v>
      </c>
      <c r="W49" s="17">
        <f t="shared" si="11"/>
        <v>0</v>
      </c>
    </row>
    <row r="50" spans="1:23" ht="15.75" x14ac:dyDescent="0.25">
      <c r="A50" s="333" t="s">
        <v>330</v>
      </c>
      <c r="B50" s="322"/>
      <c r="C50" s="323"/>
      <c r="D50" s="324"/>
      <c r="E50" s="325"/>
      <c r="F50" s="326"/>
      <c r="G50" s="457"/>
      <c r="H50" s="327"/>
      <c r="I50" s="443"/>
      <c r="J50" s="328"/>
      <c r="K50" s="329"/>
      <c r="L50" s="330"/>
      <c r="M50" s="331"/>
      <c r="N50" s="332"/>
      <c r="O50" s="187"/>
      <c r="P50" s="188"/>
      <c r="Q50" s="342">
        <f t="shared" si="8"/>
        <v>0</v>
      </c>
      <c r="R50" s="59">
        <v>97.5</v>
      </c>
      <c r="S50" s="59">
        <f t="shared" si="9"/>
        <v>102.5</v>
      </c>
      <c r="T50" s="343">
        <f t="shared" si="10"/>
        <v>0</v>
      </c>
      <c r="V50" s="15">
        <v>1.538</v>
      </c>
      <c r="W50" s="17">
        <f t="shared" si="11"/>
        <v>0</v>
      </c>
    </row>
    <row r="51" spans="1:23" ht="15.75" x14ac:dyDescent="0.25">
      <c r="A51" s="333" t="s">
        <v>331</v>
      </c>
      <c r="B51" s="322"/>
      <c r="C51" s="323"/>
      <c r="D51" s="324"/>
      <c r="E51" s="325"/>
      <c r="F51" s="326"/>
      <c r="G51" s="457"/>
      <c r="H51" s="327"/>
      <c r="I51" s="443"/>
      <c r="J51" s="328"/>
      <c r="K51" s="329"/>
      <c r="L51" s="330"/>
      <c r="M51" s="331"/>
      <c r="N51" s="332"/>
      <c r="O51" s="187"/>
      <c r="P51" s="188"/>
      <c r="Q51" s="342">
        <f t="shared" si="8"/>
        <v>0</v>
      </c>
      <c r="R51" s="59">
        <v>97.5</v>
      </c>
      <c r="S51" s="59">
        <f t="shared" si="9"/>
        <v>102.5</v>
      </c>
      <c r="T51" s="343">
        <f t="shared" si="10"/>
        <v>0</v>
      </c>
      <c r="V51" s="15">
        <v>1.573</v>
      </c>
      <c r="W51" s="17">
        <f t="shared" si="11"/>
        <v>0</v>
      </c>
    </row>
    <row r="52" spans="1:23" ht="15.75" x14ac:dyDescent="0.25">
      <c r="A52" s="333" t="s">
        <v>332</v>
      </c>
      <c r="B52" s="322"/>
      <c r="C52" s="323"/>
      <c r="D52" s="324"/>
      <c r="E52" s="325"/>
      <c r="F52" s="326"/>
      <c r="G52" s="457"/>
      <c r="H52" s="327"/>
      <c r="I52" s="443"/>
      <c r="J52" s="328"/>
      <c r="K52" s="329"/>
      <c r="L52" s="330"/>
      <c r="M52" s="331"/>
      <c r="N52" s="332"/>
      <c r="O52" s="187"/>
      <c r="P52" s="188"/>
      <c r="Q52" s="342">
        <f t="shared" si="8"/>
        <v>0</v>
      </c>
      <c r="R52" s="59">
        <v>97.5</v>
      </c>
      <c r="S52" s="59">
        <f t="shared" si="9"/>
        <v>102.5</v>
      </c>
      <c r="T52" s="343">
        <f t="shared" si="10"/>
        <v>0</v>
      </c>
      <c r="V52" s="15">
        <v>1.36</v>
      </c>
      <c r="W52" s="17">
        <f t="shared" si="11"/>
        <v>0</v>
      </c>
    </row>
    <row r="53" spans="1:23" ht="15.75" x14ac:dyDescent="0.25">
      <c r="A53" s="333" t="s">
        <v>333</v>
      </c>
      <c r="B53" s="322"/>
      <c r="C53" s="323"/>
      <c r="D53" s="324"/>
      <c r="E53" s="325"/>
      <c r="F53" s="326"/>
      <c r="G53" s="457"/>
      <c r="H53" s="327"/>
      <c r="I53" s="443"/>
      <c r="J53" s="328"/>
      <c r="K53" s="329"/>
      <c r="L53" s="330"/>
      <c r="M53" s="331"/>
      <c r="N53" s="332"/>
      <c r="O53" s="187"/>
      <c r="P53" s="188"/>
      <c r="Q53" s="342">
        <f t="shared" si="8"/>
        <v>0</v>
      </c>
      <c r="R53" s="59">
        <v>97.5</v>
      </c>
      <c r="S53" s="59">
        <f t="shared" si="9"/>
        <v>102.5</v>
      </c>
      <c r="T53" s="343">
        <f t="shared" si="10"/>
        <v>0</v>
      </c>
      <c r="V53" s="15">
        <v>1.6120000000000001</v>
      </c>
      <c r="W53" s="17">
        <f t="shared" si="11"/>
        <v>0</v>
      </c>
    </row>
    <row r="54" spans="1:23" ht="15.75" x14ac:dyDescent="0.25">
      <c r="A54" s="333" t="s">
        <v>334</v>
      </c>
      <c r="B54" s="322"/>
      <c r="C54" s="323"/>
      <c r="D54" s="324"/>
      <c r="E54" s="325"/>
      <c r="F54" s="326"/>
      <c r="G54" s="457"/>
      <c r="H54" s="327"/>
      <c r="I54" s="443"/>
      <c r="J54" s="328"/>
      <c r="K54" s="329"/>
      <c r="L54" s="330"/>
      <c r="M54" s="331"/>
      <c r="N54" s="332"/>
      <c r="O54" s="187"/>
      <c r="P54" s="188"/>
      <c r="Q54" s="342">
        <f t="shared" si="8"/>
        <v>0</v>
      </c>
      <c r="R54" s="59">
        <v>97.5</v>
      </c>
      <c r="S54" s="59">
        <f t="shared" si="9"/>
        <v>102.5</v>
      </c>
      <c r="T54" s="343">
        <f t="shared" si="10"/>
        <v>0</v>
      </c>
      <c r="V54" s="15">
        <v>1.7649999999999999</v>
      </c>
      <c r="W54" s="17">
        <f t="shared" si="11"/>
        <v>0</v>
      </c>
    </row>
    <row r="55" spans="1:23" ht="15.75" x14ac:dyDescent="0.25">
      <c r="A55" s="333" t="s">
        <v>335</v>
      </c>
      <c r="B55" s="322"/>
      <c r="C55" s="323"/>
      <c r="D55" s="324"/>
      <c r="E55" s="325"/>
      <c r="F55" s="326"/>
      <c r="G55" s="457"/>
      <c r="H55" s="327"/>
      <c r="I55" s="443"/>
      <c r="J55" s="328"/>
      <c r="K55" s="329"/>
      <c r="L55" s="330"/>
      <c r="M55" s="331"/>
      <c r="N55" s="332"/>
      <c r="O55" s="187"/>
      <c r="P55" s="188"/>
      <c r="Q55" s="342">
        <f t="shared" si="8"/>
        <v>0</v>
      </c>
      <c r="R55" s="59">
        <v>97.5</v>
      </c>
      <c r="S55" s="59">
        <f t="shared" si="9"/>
        <v>102.5</v>
      </c>
      <c r="T55" s="343">
        <f t="shared" si="10"/>
        <v>0</v>
      </c>
      <c r="V55" s="15">
        <v>1.6559999999999999</v>
      </c>
      <c r="W55" s="17">
        <f t="shared" si="11"/>
        <v>0</v>
      </c>
    </row>
    <row r="56" spans="1:23" ht="15.75" x14ac:dyDescent="0.25">
      <c r="A56" s="333" t="s">
        <v>336</v>
      </c>
      <c r="B56" s="322"/>
      <c r="C56" s="323"/>
      <c r="D56" s="324"/>
      <c r="E56" s="325"/>
      <c r="F56" s="326"/>
      <c r="G56" s="457"/>
      <c r="H56" s="327"/>
      <c r="I56" s="443"/>
      <c r="J56" s="328"/>
      <c r="K56" s="329"/>
      <c r="L56" s="330"/>
      <c r="M56" s="331"/>
      <c r="N56" s="332"/>
      <c r="O56" s="187"/>
      <c r="P56" s="188"/>
      <c r="Q56" s="342">
        <f t="shared" si="8"/>
        <v>0</v>
      </c>
      <c r="R56" s="59">
        <v>97.5</v>
      </c>
      <c r="S56" s="59">
        <f t="shared" si="9"/>
        <v>102.5</v>
      </c>
      <c r="T56" s="343">
        <f t="shared" si="10"/>
        <v>0</v>
      </c>
      <c r="V56" s="15">
        <v>1.3360000000000001</v>
      </c>
      <c r="W56" s="17">
        <f t="shared" si="11"/>
        <v>0</v>
      </c>
    </row>
    <row r="57" spans="1:23" ht="15.75" x14ac:dyDescent="0.25">
      <c r="A57" s="333" t="s">
        <v>337</v>
      </c>
      <c r="B57" s="322"/>
      <c r="C57" s="323"/>
      <c r="D57" s="324"/>
      <c r="E57" s="325"/>
      <c r="F57" s="326"/>
      <c r="G57" s="457"/>
      <c r="H57" s="327"/>
      <c r="I57" s="443"/>
      <c r="J57" s="328"/>
      <c r="K57" s="329"/>
      <c r="L57" s="330"/>
      <c r="M57" s="331"/>
      <c r="N57" s="332"/>
      <c r="O57" s="187"/>
      <c r="P57" s="188"/>
      <c r="Q57" s="342">
        <f t="shared" si="8"/>
        <v>0</v>
      </c>
      <c r="R57" s="59">
        <v>97.5</v>
      </c>
      <c r="S57" s="59">
        <f t="shared" si="9"/>
        <v>102.5</v>
      </c>
      <c r="T57" s="343">
        <f t="shared" si="10"/>
        <v>0</v>
      </c>
      <c r="V57" s="15">
        <v>1.5389999999999999</v>
      </c>
      <c r="W57" s="17">
        <f t="shared" si="11"/>
        <v>0</v>
      </c>
    </row>
    <row r="58" spans="1:23" s="338" customFormat="1" x14ac:dyDescent="0.25">
      <c r="A58" s="333"/>
      <c r="B58" s="334"/>
      <c r="C58" s="335"/>
      <c r="D58" s="335"/>
      <c r="E58" s="335"/>
      <c r="F58" s="335"/>
      <c r="G58" s="442"/>
      <c r="H58" s="335"/>
      <c r="I58" s="442"/>
      <c r="J58" s="336"/>
      <c r="K58" s="335"/>
      <c r="L58" s="336"/>
      <c r="M58" s="336"/>
      <c r="N58" s="336"/>
      <c r="O58" s="336"/>
      <c r="P58" s="336"/>
      <c r="Q58" s="339"/>
      <c r="R58" s="266"/>
      <c r="S58" s="337"/>
      <c r="T58" s="343"/>
    </row>
    <row r="59" spans="1:23" x14ac:dyDescent="0.25">
      <c r="A59" s="38" t="s">
        <v>265</v>
      </c>
      <c r="B59" s="584">
        <f>SUM(Q4:Q57)</f>
        <v>0</v>
      </c>
      <c r="C59" s="585"/>
      <c r="D59" s="308"/>
      <c r="E59" s="308"/>
      <c r="F59" s="308"/>
      <c r="G59" s="451"/>
      <c r="H59" s="308"/>
      <c r="I59" s="440"/>
      <c r="J59" s="308"/>
      <c r="K59" s="308"/>
      <c r="L59" s="308"/>
      <c r="M59" s="308"/>
      <c r="N59" s="308"/>
      <c r="O59" s="308"/>
      <c r="P59" s="308"/>
      <c r="Q59" s="340"/>
      <c r="R59" s="622" t="s">
        <v>114</v>
      </c>
      <c r="S59" s="623"/>
      <c r="T59" s="100">
        <f>SUM(T4:T33,T37:T57)</f>
        <v>0</v>
      </c>
    </row>
    <row r="60" spans="1:23" x14ac:dyDescent="0.25">
      <c r="A60" s="50" t="s">
        <v>88</v>
      </c>
      <c r="B60" s="624">
        <f>SUM(W4:W57)</f>
        <v>0</v>
      </c>
      <c r="C60" s="625"/>
      <c r="D60" s="309"/>
      <c r="E60" s="309"/>
      <c r="F60" s="309"/>
      <c r="G60" s="450"/>
      <c r="H60" s="309"/>
      <c r="I60" s="435"/>
      <c r="J60" s="309"/>
      <c r="K60" s="309"/>
      <c r="L60" s="309"/>
      <c r="M60" s="309"/>
      <c r="N60" s="309"/>
      <c r="O60" s="309"/>
      <c r="P60" s="309"/>
      <c r="Q60" s="341"/>
      <c r="R60" s="536" t="s">
        <v>117</v>
      </c>
      <c r="S60" s="537"/>
      <c r="T60" s="101">
        <f>T59*0.19</f>
        <v>0</v>
      </c>
    </row>
    <row r="61" spans="1:23" ht="15.75" thickBot="1" x14ac:dyDescent="0.3">
      <c r="A61" s="46"/>
      <c r="B61" s="428"/>
      <c r="C61" s="42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310"/>
      <c r="R61" s="617" t="s">
        <v>118</v>
      </c>
      <c r="S61" s="618"/>
      <c r="T61" s="102">
        <f>T59+T60</f>
        <v>0</v>
      </c>
    </row>
    <row r="62" spans="1:23" x14ac:dyDescent="0.25">
      <c r="A62" s="70"/>
      <c r="B62" s="71"/>
      <c r="C62" s="71"/>
      <c r="D62" s="71"/>
      <c r="E62" s="71"/>
      <c r="F62" s="71"/>
      <c r="G62" s="439"/>
      <c r="H62" s="71"/>
      <c r="I62" s="439"/>
      <c r="J62" s="71"/>
      <c r="K62" s="71"/>
      <c r="L62" s="71"/>
      <c r="M62" s="71"/>
      <c r="N62" s="71"/>
      <c r="O62" s="71"/>
      <c r="P62" s="71"/>
      <c r="Q62" s="72"/>
      <c r="R62" s="72"/>
      <c r="S62" s="72"/>
      <c r="T62" s="71"/>
    </row>
    <row r="63" spans="1:23" x14ac:dyDescent="0.25">
      <c r="A63" s="83" t="s">
        <v>37</v>
      </c>
      <c r="B63" s="71"/>
      <c r="C63" s="71"/>
      <c r="D63" s="71"/>
      <c r="E63" s="71"/>
      <c r="F63" s="71"/>
      <c r="G63" s="439"/>
      <c r="H63" s="71"/>
      <c r="I63" s="439"/>
      <c r="J63" s="71"/>
      <c r="K63" s="71"/>
      <c r="L63" s="71"/>
      <c r="M63" s="71"/>
      <c r="N63" s="71"/>
      <c r="O63" s="71"/>
      <c r="P63" s="71"/>
      <c r="Q63" s="72"/>
      <c r="R63" s="72"/>
      <c r="S63" s="84"/>
      <c r="T63" s="79"/>
    </row>
    <row r="64" spans="1:23" x14ac:dyDescent="0.25">
      <c r="A64" s="85" t="str">
        <f>HYPERLINK("http://www.ral-farben.de/inhalt/anwendung-hilfe/alle-ral-farbnamen/uebersicht-ral-classic-farben.html", "RAL Farben")</f>
        <v>RAL Farben</v>
      </c>
    </row>
  </sheetData>
  <sheetProtection algorithmName="SHA-512" hashValue="HJBPMxY4QLgxYpKroiad4yePfeYHF8/JC6lFvlwgkaA7IYFTja7lrZZ2g/l7ksxpHwdg+7xqDMTDwi1dDlR92Q==" saltValue="cIAFA+fDZ+gsZMt2x+Svsw==" spinCount="100000" sheet="1" objects="1" scenarios="1" selectLockedCells="1"/>
  <mergeCells count="7">
    <mergeCell ref="R61:S61"/>
    <mergeCell ref="A3:T3"/>
    <mergeCell ref="A35:T35"/>
    <mergeCell ref="B59:C59"/>
    <mergeCell ref="R59:S59"/>
    <mergeCell ref="B60:C60"/>
    <mergeCell ref="R60:S6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41"/>
  <sheetViews>
    <sheetView showGridLines="0" workbookViewId="0">
      <selection activeCell="W8" sqref="W8:W10"/>
    </sheetView>
  </sheetViews>
  <sheetFormatPr baseColWidth="10" defaultRowHeight="15" x14ac:dyDescent="0.25"/>
  <cols>
    <col min="1" max="1" width="20.42578125" style="70" customWidth="1"/>
    <col min="2" max="6" width="3.7109375" style="71" customWidth="1"/>
    <col min="7" max="7" width="3.7109375" style="439" customWidth="1"/>
    <col min="8" max="16" width="3.7109375" style="71" customWidth="1"/>
    <col min="17" max="18" width="5.42578125" style="72" customWidth="1"/>
    <col min="19" max="20" width="9" style="71" customWidth="1"/>
    <col min="21" max="21" width="11.42578125" style="70" customWidth="1"/>
    <col min="22" max="22" width="3.42578125" style="70" customWidth="1"/>
    <col min="23" max="28" width="13.42578125" style="73" customWidth="1"/>
    <col min="29" max="29" width="14.140625" customWidth="1"/>
    <col min="30" max="30" width="26.85546875" hidden="1" customWidth="1"/>
    <col min="31" max="31" width="11.42578125" hidden="1" customWidth="1"/>
    <col min="32" max="32" width="10.85546875" hidden="1" customWidth="1"/>
    <col min="33" max="44" width="10.85546875" customWidth="1"/>
  </cols>
  <sheetData>
    <row r="1" spans="1:32" ht="15" customHeight="1" thickBot="1" x14ac:dyDescent="0.3"/>
    <row r="2" spans="1:32" ht="120.95" customHeight="1" thickBot="1" x14ac:dyDescent="0.3">
      <c r="A2" s="142" t="s">
        <v>106</v>
      </c>
      <c r="B2" s="150" t="s">
        <v>127</v>
      </c>
      <c r="C2" s="172" t="s">
        <v>128</v>
      </c>
      <c r="D2" s="173" t="s">
        <v>129</v>
      </c>
      <c r="E2" s="174" t="s">
        <v>137</v>
      </c>
      <c r="F2" s="175" t="s">
        <v>130</v>
      </c>
      <c r="G2" s="456" t="s">
        <v>291</v>
      </c>
      <c r="H2" s="176" t="s">
        <v>131</v>
      </c>
      <c r="I2" s="437" t="s">
        <v>287</v>
      </c>
      <c r="J2" s="151" t="s">
        <v>132</v>
      </c>
      <c r="K2" s="152" t="s">
        <v>133</v>
      </c>
      <c r="L2" s="153" t="s">
        <v>134</v>
      </c>
      <c r="M2" s="154" t="s">
        <v>153</v>
      </c>
      <c r="N2" s="155" t="s">
        <v>38</v>
      </c>
      <c r="O2" s="185" t="s">
        <v>159</v>
      </c>
      <c r="P2" s="186" t="s">
        <v>160</v>
      </c>
      <c r="Q2" s="141" t="s">
        <v>107</v>
      </c>
      <c r="R2" s="141" t="s">
        <v>108</v>
      </c>
      <c r="S2" s="149" t="s">
        <v>135</v>
      </c>
      <c r="T2" s="149" t="s">
        <v>136</v>
      </c>
      <c r="U2" s="143" t="s">
        <v>1</v>
      </c>
      <c r="AE2" s="13" t="s">
        <v>85</v>
      </c>
    </row>
    <row r="3" spans="1:32" ht="15.75" thickBot="1" x14ac:dyDescent="0.3">
      <c r="A3" s="65" t="s">
        <v>161</v>
      </c>
      <c r="B3" s="66"/>
      <c r="C3" s="177"/>
      <c r="D3" s="177"/>
      <c r="E3" s="177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7"/>
      <c r="S3" s="66"/>
      <c r="T3" s="66"/>
      <c r="U3" s="68"/>
      <c r="V3" s="74"/>
      <c r="W3" s="75"/>
      <c r="X3" s="75"/>
      <c r="Y3" s="75"/>
      <c r="Z3" s="75"/>
      <c r="AA3" s="75"/>
      <c r="AB3" s="75"/>
      <c r="AC3" s="2"/>
      <c r="AD3" s="2"/>
      <c r="AE3" s="14"/>
    </row>
    <row r="4" spans="1:32" ht="14.1" customHeight="1" x14ac:dyDescent="0.25">
      <c r="A4" s="220" t="s">
        <v>124</v>
      </c>
      <c r="B4" s="144"/>
      <c r="C4" s="178"/>
      <c r="D4" s="179"/>
      <c r="E4" s="180"/>
      <c r="F4" s="181"/>
      <c r="G4" s="457"/>
      <c r="H4" s="182"/>
      <c r="I4" s="443"/>
      <c r="J4" s="145"/>
      <c r="K4" s="146"/>
      <c r="L4" s="147"/>
      <c r="M4" s="33"/>
      <c r="N4" s="148"/>
      <c r="O4" s="187"/>
      <c r="P4" s="188"/>
      <c r="Q4" s="53">
        <v>25</v>
      </c>
      <c r="R4" s="53">
        <f>SUM(B4:N4)*Q4</f>
        <v>0</v>
      </c>
      <c r="S4" s="432">
        <v>85</v>
      </c>
      <c r="T4" s="59">
        <f>ROUNDUP((S4*1.05)/0.25,0)*0.25</f>
        <v>89.25</v>
      </c>
      <c r="U4" s="159">
        <f>(SUM(B4:L4)*S4)+(SUM(M4:P4)*T4)</f>
        <v>0</v>
      </c>
      <c r="V4" s="97"/>
      <c r="W4" s="626" t="s">
        <v>4</v>
      </c>
      <c r="X4" s="627"/>
      <c r="Y4" s="627"/>
      <c r="Z4" s="627"/>
      <c r="AA4" s="627"/>
      <c r="AB4" s="628"/>
      <c r="AD4" s="220" t="s">
        <v>124</v>
      </c>
      <c r="AE4" s="433">
        <v>1.8362500000000002</v>
      </c>
      <c r="AF4" s="17">
        <f>AE4*SUM(B4:P4)</f>
        <v>0</v>
      </c>
    </row>
    <row r="5" spans="1:32" ht="14.1" customHeight="1" x14ac:dyDescent="0.25">
      <c r="A5" s="221" t="s">
        <v>290</v>
      </c>
      <c r="B5" s="144"/>
      <c r="C5" s="178"/>
      <c r="D5" s="179"/>
      <c r="E5" s="180"/>
      <c r="F5" s="181"/>
      <c r="G5" s="457"/>
      <c r="H5" s="182"/>
      <c r="I5" s="443"/>
      <c r="J5" s="145"/>
      <c r="K5" s="146"/>
      <c r="L5" s="147"/>
      <c r="M5" s="33"/>
      <c r="N5" s="148"/>
      <c r="O5" s="187"/>
      <c r="P5" s="188"/>
      <c r="Q5" s="53">
        <v>20</v>
      </c>
      <c r="R5" s="53">
        <f>SUM(B5:N5)*Q5</f>
        <v>0</v>
      </c>
      <c r="S5" s="432">
        <v>70</v>
      </c>
      <c r="T5" s="59">
        <f t="shared" ref="T5:T22" si="0">ROUNDUP((S5*1.05)/0.25,0)*0.25</f>
        <v>73.5</v>
      </c>
      <c r="U5" s="99">
        <f>(SUM(B5:L5)*S5)+(SUM(M5:P5)*T5)</f>
        <v>0</v>
      </c>
      <c r="V5" s="97"/>
      <c r="W5" s="495" t="s">
        <v>40</v>
      </c>
      <c r="X5" s="642" t="s">
        <v>119</v>
      </c>
      <c r="Y5" s="643" t="s">
        <v>52</v>
      </c>
      <c r="Z5" s="644" t="s">
        <v>139</v>
      </c>
      <c r="AA5" s="637" t="s">
        <v>120</v>
      </c>
      <c r="AB5" s="638" t="s">
        <v>123</v>
      </c>
      <c r="AD5" s="221" t="s">
        <v>164</v>
      </c>
      <c r="AE5" s="433">
        <v>1.4125000000000001</v>
      </c>
      <c r="AF5" s="17">
        <f t="shared" ref="AF5:AF22" si="1">AE5*SUM(B5:P5)</f>
        <v>0</v>
      </c>
    </row>
    <row r="6" spans="1:32" ht="14.1" customHeight="1" x14ac:dyDescent="0.25">
      <c r="A6" s="221" t="s">
        <v>270</v>
      </c>
      <c r="B6" s="144"/>
      <c r="C6" s="178"/>
      <c r="D6" s="179"/>
      <c r="E6" s="180"/>
      <c r="F6" s="181"/>
      <c r="G6" s="457"/>
      <c r="H6" s="182"/>
      <c r="I6" s="443"/>
      <c r="J6" s="145"/>
      <c r="K6" s="146"/>
      <c r="L6" s="147"/>
      <c r="M6" s="33"/>
      <c r="N6" s="148"/>
      <c r="O6" s="187"/>
      <c r="P6" s="188"/>
      <c r="Q6" s="53">
        <v>10</v>
      </c>
      <c r="R6" s="53">
        <f>SUM(B6:N6)*Q6</f>
        <v>0</v>
      </c>
      <c r="S6" s="432">
        <v>90</v>
      </c>
      <c r="T6" s="59">
        <f t="shared" si="0"/>
        <v>94.5</v>
      </c>
      <c r="U6" s="99">
        <f t="shared" ref="U6:U22" si="2">(SUM(B6:L6)*S6)+(SUM(M6:P6)*T6)</f>
        <v>0</v>
      </c>
      <c r="V6" s="97"/>
      <c r="W6" s="495"/>
      <c r="X6" s="642"/>
      <c r="Y6" s="643"/>
      <c r="Z6" s="644"/>
      <c r="AA6" s="637"/>
      <c r="AB6" s="638"/>
      <c r="AD6" s="221" t="s">
        <v>270</v>
      </c>
      <c r="AE6" s="433">
        <v>2.5425</v>
      </c>
      <c r="AF6" s="17">
        <f t="shared" si="1"/>
        <v>0</v>
      </c>
    </row>
    <row r="7" spans="1:32" ht="14.1" customHeight="1" x14ac:dyDescent="0.25">
      <c r="A7" s="221" t="s">
        <v>125</v>
      </c>
      <c r="B7" s="144"/>
      <c r="C7" s="178"/>
      <c r="D7" s="179"/>
      <c r="E7" s="180"/>
      <c r="F7" s="181"/>
      <c r="G7" s="457"/>
      <c r="H7" s="182"/>
      <c r="I7" s="443"/>
      <c r="J7" s="145"/>
      <c r="K7" s="146"/>
      <c r="L7" s="147"/>
      <c r="M7" s="33"/>
      <c r="N7" s="148"/>
      <c r="O7" s="187"/>
      <c r="P7" s="188"/>
      <c r="Q7" s="53">
        <v>10</v>
      </c>
      <c r="R7" s="53">
        <f>SUM(B7:N7)*Q7</f>
        <v>0</v>
      </c>
      <c r="S7" s="432">
        <v>77.5</v>
      </c>
      <c r="T7" s="59">
        <f t="shared" si="0"/>
        <v>81.5</v>
      </c>
      <c r="U7" s="99">
        <f t="shared" si="2"/>
        <v>0</v>
      </c>
      <c r="V7" s="97"/>
      <c r="W7" s="495"/>
      <c r="X7" s="642"/>
      <c r="Y7" s="643"/>
      <c r="Z7" s="644"/>
      <c r="AA7" s="637"/>
      <c r="AB7" s="638"/>
      <c r="AD7" s="221" t="s">
        <v>125</v>
      </c>
      <c r="AE7" s="433">
        <v>1.9775000000000003</v>
      </c>
      <c r="AF7" s="17">
        <f t="shared" si="1"/>
        <v>0</v>
      </c>
    </row>
    <row r="8" spans="1:32" ht="14.1" customHeight="1" x14ac:dyDescent="0.25">
      <c r="A8" s="221" t="s">
        <v>126</v>
      </c>
      <c r="B8" s="144"/>
      <c r="C8" s="178"/>
      <c r="D8" s="179"/>
      <c r="E8" s="180"/>
      <c r="F8" s="181"/>
      <c r="G8" s="457"/>
      <c r="H8" s="182"/>
      <c r="I8" s="443"/>
      <c r="J8" s="145"/>
      <c r="K8" s="146"/>
      <c r="L8" s="147"/>
      <c r="M8" s="33"/>
      <c r="N8" s="148"/>
      <c r="O8" s="187"/>
      <c r="P8" s="188"/>
      <c r="Q8" s="53">
        <v>10</v>
      </c>
      <c r="R8" s="53">
        <f>SUM(B8:N8)*Q8</f>
        <v>0</v>
      </c>
      <c r="S8" s="432">
        <v>77.5</v>
      </c>
      <c r="T8" s="59">
        <f t="shared" si="0"/>
        <v>81.5</v>
      </c>
      <c r="U8" s="99">
        <f t="shared" si="2"/>
        <v>0</v>
      </c>
      <c r="V8" s="97"/>
      <c r="W8" s="634" t="s">
        <v>288</v>
      </c>
      <c r="X8" s="636" t="s">
        <v>121</v>
      </c>
      <c r="Y8" s="631" t="s">
        <v>48</v>
      </c>
      <c r="Z8" s="641" t="s">
        <v>138</v>
      </c>
      <c r="AA8" s="629"/>
      <c r="AB8" s="630"/>
      <c r="AD8" s="221" t="s">
        <v>126</v>
      </c>
      <c r="AE8" s="433">
        <v>2.2600000000000002</v>
      </c>
      <c r="AF8" s="17">
        <f t="shared" si="1"/>
        <v>0</v>
      </c>
    </row>
    <row r="9" spans="1:32" ht="14.1" customHeight="1" x14ac:dyDescent="0.25">
      <c r="A9" s="368" t="s">
        <v>271</v>
      </c>
      <c r="B9" s="144"/>
      <c r="C9" s="178"/>
      <c r="D9" s="179"/>
      <c r="E9" s="180"/>
      <c r="F9" s="181"/>
      <c r="G9" s="457"/>
      <c r="H9" s="182"/>
      <c r="I9" s="443"/>
      <c r="J9" s="145"/>
      <c r="K9" s="146"/>
      <c r="L9" s="147"/>
      <c r="M9" s="33"/>
      <c r="N9" s="148"/>
      <c r="O9" s="187"/>
      <c r="P9" s="188"/>
      <c r="Q9" s="53">
        <v>10</v>
      </c>
      <c r="R9" s="53">
        <f t="shared" ref="R9:R18" si="3">SUM(B9:N9)*Q9</f>
        <v>0</v>
      </c>
      <c r="S9" s="432">
        <v>50</v>
      </c>
      <c r="T9" s="59">
        <f t="shared" si="0"/>
        <v>52.5</v>
      </c>
      <c r="U9" s="99">
        <f t="shared" si="2"/>
        <v>0</v>
      </c>
      <c r="V9" s="97"/>
      <c r="W9" s="635"/>
      <c r="X9" s="636"/>
      <c r="Y9" s="631"/>
      <c r="Z9" s="641"/>
      <c r="AA9" s="629"/>
      <c r="AB9" s="630"/>
      <c r="AD9" s="368" t="s">
        <v>271</v>
      </c>
      <c r="AE9" s="433">
        <v>1.2995000000000001</v>
      </c>
      <c r="AF9" s="17">
        <f t="shared" si="1"/>
        <v>0</v>
      </c>
    </row>
    <row r="10" spans="1:32" ht="15.75" x14ac:dyDescent="0.25">
      <c r="A10" s="368" t="s">
        <v>272</v>
      </c>
      <c r="B10" s="144"/>
      <c r="C10" s="178"/>
      <c r="D10" s="179"/>
      <c r="E10" s="180"/>
      <c r="F10" s="181"/>
      <c r="G10" s="457"/>
      <c r="H10" s="182"/>
      <c r="I10" s="443"/>
      <c r="J10" s="145"/>
      <c r="K10" s="146"/>
      <c r="L10" s="147"/>
      <c r="M10" s="33"/>
      <c r="N10" s="148"/>
      <c r="O10" s="187"/>
      <c r="P10" s="188"/>
      <c r="Q10" s="53">
        <v>10</v>
      </c>
      <c r="R10" s="53">
        <f>SUM(B10:N10)*Q10</f>
        <v>0</v>
      </c>
      <c r="S10" s="432">
        <v>50</v>
      </c>
      <c r="T10" s="59">
        <f t="shared" si="0"/>
        <v>52.5</v>
      </c>
      <c r="U10" s="99">
        <f t="shared" si="2"/>
        <v>0</v>
      </c>
      <c r="V10" s="98"/>
      <c r="W10" s="635"/>
      <c r="X10" s="636"/>
      <c r="Y10" s="631"/>
      <c r="Z10" s="641"/>
      <c r="AA10" s="103"/>
      <c r="AB10" s="104"/>
      <c r="AD10" s="368" t="s">
        <v>272</v>
      </c>
      <c r="AE10" s="433">
        <v>1.2995000000000001</v>
      </c>
      <c r="AF10" s="17">
        <f t="shared" si="1"/>
        <v>0</v>
      </c>
    </row>
    <row r="11" spans="1:32" ht="16.5" thickBot="1" x14ac:dyDescent="0.3">
      <c r="A11" s="368" t="s">
        <v>273</v>
      </c>
      <c r="B11" s="144"/>
      <c r="C11" s="178"/>
      <c r="D11" s="179"/>
      <c r="E11" s="180"/>
      <c r="F11" s="181"/>
      <c r="G11" s="457"/>
      <c r="H11" s="182"/>
      <c r="I11" s="443"/>
      <c r="J11" s="145"/>
      <c r="K11" s="146"/>
      <c r="L11" s="147"/>
      <c r="M11" s="33"/>
      <c r="N11" s="148"/>
      <c r="O11" s="187"/>
      <c r="P11" s="188"/>
      <c r="Q11" s="53">
        <v>10</v>
      </c>
      <c r="R11" s="53">
        <f t="shared" si="3"/>
        <v>0</v>
      </c>
      <c r="S11" s="432">
        <v>105</v>
      </c>
      <c r="T11" s="59">
        <f t="shared" si="0"/>
        <v>110.25</v>
      </c>
      <c r="U11" s="99">
        <f t="shared" si="2"/>
        <v>0</v>
      </c>
      <c r="V11" s="98"/>
      <c r="W11" s="105"/>
      <c r="X11" s="103"/>
      <c r="Y11" s="103"/>
      <c r="Z11" s="103"/>
      <c r="AA11" s="103"/>
      <c r="AB11" s="104"/>
      <c r="AD11" s="368" t="s">
        <v>273</v>
      </c>
      <c r="AE11" s="433">
        <v>3.2770000000000006</v>
      </c>
      <c r="AF11" s="17">
        <f t="shared" si="1"/>
        <v>0</v>
      </c>
    </row>
    <row r="12" spans="1:32" ht="15.75" x14ac:dyDescent="0.25">
      <c r="A12" s="222" t="s">
        <v>122</v>
      </c>
      <c r="B12" s="144"/>
      <c r="C12" s="178"/>
      <c r="D12" s="179"/>
      <c r="E12" s="180"/>
      <c r="F12" s="181"/>
      <c r="G12" s="457"/>
      <c r="H12" s="182"/>
      <c r="I12" s="443"/>
      <c r="J12" s="145"/>
      <c r="K12" s="146"/>
      <c r="L12" s="147"/>
      <c r="M12" s="33"/>
      <c r="N12" s="148"/>
      <c r="O12" s="187"/>
      <c r="P12" s="188"/>
      <c r="Q12" s="53">
        <v>10</v>
      </c>
      <c r="R12" s="53">
        <f t="shared" si="3"/>
        <v>0</v>
      </c>
      <c r="S12" s="432">
        <v>165</v>
      </c>
      <c r="T12" s="59">
        <f t="shared" si="0"/>
        <v>173.25</v>
      </c>
      <c r="U12" s="99">
        <f t="shared" si="2"/>
        <v>0</v>
      </c>
      <c r="V12" s="98"/>
      <c r="W12" s="626" t="s">
        <v>269</v>
      </c>
      <c r="X12" s="627"/>
      <c r="Y12" s="627"/>
      <c r="Z12" s="627"/>
      <c r="AA12" s="627"/>
      <c r="AB12" s="628"/>
      <c r="AD12" s="222" t="s">
        <v>122</v>
      </c>
      <c r="AE12" s="433">
        <v>3.504</v>
      </c>
      <c r="AF12" s="17">
        <f t="shared" si="1"/>
        <v>0</v>
      </c>
    </row>
    <row r="13" spans="1:32" ht="15" customHeight="1" x14ac:dyDescent="0.25">
      <c r="A13" s="222" t="s">
        <v>162</v>
      </c>
      <c r="B13" s="144"/>
      <c r="C13" s="178"/>
      <c r="D13" s="179"/>
      <c r="E13" s="180"/>
      <c r="F13" s="181"/>
      <c r="G13" s="457"/>
      <c r="H13" s="182"/>
      <c r="I13" s="443"/>
      <c r="J13" s="145"/>
      <c r="K13" s="146"/>
      <c r="L13" s="147"/>
      <c r="M13" s="33"/>
      <c r="N13" s="148"/>
      <c r="O13" s="187"/>
      <c r="P13" s="188"/>
      <c r="Q13" s="53">
        <v>10</v>
      </c>
      <c r="R13" s="53">
        <f t="shared" si="3"/>
        <v>0</v>
      </c>
      <c r="S13" s="432">
        <v>440</v>
      </c>
      <c r="T13" s="59">
        <f t="shared" si="0"/>
        <v>462</v>
      </c>
      <c r="U13" s="99">
        <f t="shared" si="2"/>
        <v>0</v>
      </c>
      <c r="V13" s="98"/>
      <c r="W13" s="639" t="s">
        <v>153</v>
      </c>
      <c r="X13" s="640" t="s">
        <v>154</v>
      </c>
      <c r="Y13" s="632" t="s">
        <v>159</v>
      </c>
      <c r="Z13" s="633" t="s">
        <v>160</v>
      </c>
      <c r="AA13" s="629"/>
      <c r="AB13" s="630"/>
      <c r="AD13" s="222" t="s">
        <v>162</v>
      </c>
      <c r="AE13" s="433">
        <v>14.646000000000001</v>
      </c>
      <c r="AF13" s="17">
        <f t="shared" si="1"/>
        <v>0</v>
      </c>
    </row>
    <row r="14" spans="1:32" ht="15" customHeight="1" x14ac:dyDescent="0.25">
      <c r="A14" s="368" t="s">
        <v>274</v>
      </c>
      <c r="B14" s="144"/>
      <c r="C14" s="178"/>
      <c r="D14" s="179"/>
      <c r="E14" s="180"/>
      <c r="F14" s="181"/>
      <c r="G14" s="457"/>
      <c r="H14" s="182"/>
      <c r="I14" s="443"/>
      <c r="J14" s="145"/>
      <c r="K14" s="146"/>
      <c r="L14" s="147"/>
      <c r="M14" s="33"/>
      <c r="N14" s="148"/>
      <c r="O14" s="187"/>
      <c r="P14" s="188"/>
      <c r="Q14" s="53">
        <v>10</v>
      </c>
      <c r="R14" s="53">
        <f t="shared" si="3"/>
        <v>0</v>
      </c>
      <c r="S14" s="432">
        <v>110</v>
      </c>
      <c r="T14" s="59">
        <f t="shared" si="0"/>
        <v>115.5</v>
      </c>
      <c r="U14" s="99">
        <f t="shared" si="2"/>
        <v>0</v>
      </c>
      <c r="V14" s="98"/>
      <c r="W14" s="639"/>
      <c r="X14" s="640"/>
      <c r="Y14" s="632"/>
      <c r="Z14" s="633"/>
      <c r="AA14" s="629"/>
      <c r="AB14" s="630"/>
      <c r="AD14" s="368" t="s">
        <v>274</v>
      </c>
      <c r="AE14" s="433">
        <v>4.2374999999999998</v>
      </c>
      <c r="AF14" s="17">
        <f t="shared" si="1"/>
        <v>0</v>
      </c>
    </row>
    <row r="15" spans="1:32" ht="15.75" x14ac:dyDescent="0.25">
      <c r="A15" s="368" t="s">
        <v>275</v>
      </c>
      <c r="B15" s="144"/>
      <c r="C15" s="178"/>
      <c r="D15" s="179"/>
      <c r="E15" s="180"/>
      <c r="F15" s="181"/>
      <c r="G15" s="457"/>
      <c r="H15" s="182"/>
      <c r="I15" s="443"/>
      <c r="J15" s="145"/>
      <c r="K15" s="146"/>
      <c r="L15" s="147"/>
      <c r="M15" s="33"/>
      <c r="N15" s="148"/>
      <c r="O15" s="187"/>
      <c r="P15" s="188"/>
      <c r="Q15" s="53">
        <v>10</v>
      </c>
      <c r="R15" s="53">
        <f t="shared" si="3"/>
        <v>0</v>
      </c>
      <c r="S15" s="432">
        <v>287.5</v>
      </c>
      <c r="T15" s="59">
        <f t="shared" si="0"/>
        <v>302</v>
      </c>
      <c r="U15" s="99">
        <f t="shared" si="2"/>
        <v>0</v>
      </c>
      <c r="V15" s="98"/>
      <c r="W15" s="639"/>
      <c r="X15" s="640"/>
      <c r="Y15" s="632"/>
      <c r="Z15" s="633"/>
      <c r="AA15" s="103"/>
      <c r="AB15" s="104"/>
      <c r="AD15" s="368" t="s">
        <v>275</v>
      </c>
      <c r="AE15" s="433">
        <v>8.5825000000000014</v>
      </c>
      <c r="AF15" s="17">
        <f t="shared" si="1"/>
        <v>0</v>
      </c>
    </row>
    <row r="16" spans="1:32" ht="16.5" thickBot="1" x14ac:dyDescent="0.3">
      <c r="A16" s="368" t="s">
        <v>286</v>
      </c>
      <c r="B16" s="144"/>
      <c r="C16" s="178"/>
      <c r="D16" s="179"/>
      <c r="E16" s="180"/>
      <c r="F16" s="181"/>
      <c r="G16" s="457"/>
      <c r="H16" s="182"/>
      <c r="I16" s="443"/>
      <c r="J16" s="145"/>
      <c r="K16" s="146"/>
      <c r="L16" s="147"/>
      <c r="M16" s="33"/>
      <c r="N16" s="148"/>
      <c r="O16" s="187"/>
      <c r="P16" s="188"/>
      <c r="Q16" s="53">
        <v>5</v>
      </c>
      <c r="R16" s="53">
        <f t="shared" si="3"/>
        <v>0</v>
      </c>
      <c r="S16" s="432">
        <v>240</v>
      </c>
      <c r="T16" s="59">
        <f t="shared" si="0"/>
        <v>252</v>
      </c>
      <c r="U16" s="99">
        <f t="shared" si="2"/>
        <v>0</v>
      </c>
      <c r="V16" s="98"/>
      <c r="W16" s="108"/>
      <c r="X16" s="109"/>
      <c r="Y16" s="106"/>
      <c r="Z16" s="106"/>
      <c r="AA16" s="106"/>
      <c r="AB16" s="107"/>
      <c r="AD16" s="368" t="s">
        <v>285</v>
      </c>
      <c r="AE16" s="433">
        <v>7.3230000000000004</v>
      </c>
      <c r="AF16" s="17">
        <f t="shared" si="1"/>
        <v>0</v>
      </c>
    </row>
    <row r="17" spans="1:32" ht="14.1" customHeight="1" x14ac:dyDescent="0.25">
      <c r="A17" s="368" t="s">
        <v>276</v>
      </c>
      <c r="B17" s="144"/>
      <c r="C17" s="178"/>
      <c r="D17" s="179"/>
      <c r="E17" s="180"/>
      <c r="F17" s="181"/>
      <c r="G17" s="457"/>
      <c r="H17" s="182"/>
      <c r="I17" s="443"/>
      <c r="J17" s="145"/>
      <c r="K17" s="146"/>
      <c r="L17" s="147"/>
      <c r="M17" s="33"/>
      <c r="N17" s="148"/>
      <c r="O17" s="187"/>
      <c r="P17" s="188"/>
      <c r="Q17" s="53">
        <v>10</v>
      </c>
      <c r="R17" s="53">
        <f t="shared" si="3"/>
        <v>0</v>
      </c>
      <c r="S17" s="432">
        <v>262.5</v>
      </c>
      <c r="T17" s="59">
        <f t="shared" si="0"/>
        <v>275.75</v>
      </c>
      <c r="U17" s="99">
        <f t="shared" si="2"/>
        <v>0</v>
      </c>
      <c r="W17" s="366"/>
      <c r="X17" s="367"/>
      <c r="Y17" s="103"/>
      <c r="Z17" s="103"/>
      <c r="AA17" s="103"/>
      <c r="AB17" s="103"/>
      <c r="AD17" s="368" t="s">
        <v>276</v>
      </c>
      <c r="AE17" s="433">
        <v>7.4360000000000008</v>
      </c>
      <c r="AF17" s="17">
        <f t="shared" si="1"/>
        <v>0</v>
      </c>
    </row>
    <row r="18" spans="1:32" ht="15.75" x14ac:dyDescent="0.25">
      <c r="A18" s="368" t="s">
        <v>289</v>
      </c>
      <c r="B18" s="144"/>
      <c r="C18" s="178"/>
      <c r="D18" s="179"/>
      <c r="E18" s="180"/>
      <c r="F18" s="181"/>
      <c r="G18" s="457"/>
      <c r="H18" s="182"/>
      <c r="I18" s="443"/>
      <c r="J18" s="145"/>
      <c r="K18" s="146"/>
      <c r="L18" s="147"/>
      <c r="M18" s="33"/>
      <c r="N18" s="148"/>
      <c r="O18" s="187"/>
      <c r="P18" s="188"/>
      <c r="Q18" s="53">
        <v>10</v>
      </c>
      <c r="R18" s="53">
        <f t="shared" si="3"/>
        <v>0</v>
      </c>
      <c r="S18" s="432">
        <v>262.5</v>
      </c>
      <c r="T18" s="59">
        <f t="shared" si="0"/>
        <v>275.75</v>
      </c>
      <c r="U18" s="99">
        <f t="shared" si="2"/>
        <v>0</v>
      </c>
      <c r="V18" s="77"/>
      <c r="W18" s="83" t="s">
        <v>37</v>
      </c>
      <c r="X18" s="367"/>
      <c r="Y18" s="103"/>
      <c r="Z18" s="103"/>
      <c r="AA18" s="103"/>
      <c r="AB18" s="103"/>
      <c r="AD18" s="368" t="s">
        <v>277</v>
      </c>
      <c r="AE18" s="433">
        <v>7</v>
      </c>
      <c r="AF18" s="17">
        <f t="shared" si="1"/>
        <v>0</v>
      </c>
    </row>
    <row r="19" spans="1:32" ht="15.75" x14ac:dyDescent="0.25">
      <c r="A19" s="368" t="s">
        <v>278</v>
      </c>
      <c r="B19" s="144"/>
      <c r="C19" s="178"/>
      <c r="D19" s="179"/>
      <c r="E19" s="180"/>
      <c r="F19" s="181"/>
      <c r="G19" s="457"/>
      <c r="H19" s="182"/>
      <c r="I19" s="443"/>
      <c r="J19" s="145"/>
      <c r="K19" s="146"/>
      <c r="L19" s="147"/>
      <c r="M19" s="33"/>
      <c r="N19" s="148"/>
      <c r="O19" s="187"/>
      <c r="P19" s="188"/>
      <c r="Q19" s="53">
        <v>10</v>
      </c>
      <c r="R19" s="53">
        <f>SUM(B19:N19)*Q19</f>
        <v>0</v>
      </c>
      <c r="S19" s="432">
        <v>57.5</v>
      </c>
      <c r="T19" s="59">
        <f t="shared" si="0"/>
        <v>60.5</v>
      </c>
      <c r="U19" s="99">
        <f t="shared" si="2"/>
        <v>0</v>
      </c>
      <c r="V19" s="77"/>
      <c r="W19" s="85" t="str">
        <f>HYPERLINK("http://www.ral-farben.de/inhalt/anwendung-hilfe/alle-ral-farbnamen/uebersicht-ral-classic-farben.html", "RAL Farben")</f>
        <v>RAL Farben</v>
      </c>
      <c r="X19" s="367"/>
      <c r="Y19" s="103"/>
      <c r="Z19" s="103"/>
      <c r="AA19" s="103"/>
      <c r="AB19" s="103"/>
      <c r="AD19" s="368" t="s">
        <v>278</v>
      </c>
      <c r="AE19" s="433">
        <v>1.2429999999999999</v>
      </c>
      <c r="AF19" s="17">
        <f t="shared" si="1"/>
        <v>0</v>
      </c>
    </row>
    <row r="20" spans="1:32" ht="15.75" x14ac:dyDescent="0.25">
      <c r="A20" s="369" t="s">
        <v>279</v>
      </c>
      <c r="B20" s="144"/>
      <c r="C20" s="178"/>
      <c r="D20" s="179"/>
      <c r="E20" s="180"/>
      <c r="F20" s="181"/>
      <c r="G20" s="457"/>
      <c r="H20" s="182"/>
      <c r="I20" s="443"/>
      <c r="J20" s="145"/>
      <c r="K20" s="146"/>
      <c r="L20" s="147"/>
      <c r="M20" s="33"/>
      <c r="N20" s="148"/>
      <c r="O20" s="187"/>
      <c r="P20" s="188"/>
      <c r="Q20" s="53">
        <v>10</v>
      </c>
      <c r="R20" s="53">
        <f>SUM(B20:N20)*Q20</f>
        <v>0</v>
      </c>
      <c r="S20" s="432">
        <v>90</v>
      </c>
      <c r="T20" s="59">
        <f t="shared" si="0"/>
        <v>94.5</v>
      </c>
      <c r="U20" s="99">
        <f t="shared" si="2"/>
        <v>0</v>
      </c>
      <c r="V20" s="77"/>
      <c r="W20" s="366"/>
      <c r="X20" s="367"/>
      <c r="Y20" s="103"/>
      <c r="Z20" s="103"/>
      <c r="AA20" s="103"/>
      <c r="AB20" s="103"/>
      <c r="AD20" s="369" t="s">
        <v>279</v>
      </c>
      <c r="AE20" s="433">
        <v>3.4465000000000003</v>
      </c>
      <c r="AF20" s="17">
        <f t="shared" si="1"/>
        <v>0</v>
      </c>
    </row>
    <row r="21" spans="1:32" ht="15.75" x14ac:dyDescent="0.25">
      <c r="A21" s="368" t="s">
        <v>280</v>
      </c>
      <c r="B21" s="144"/>
      <c r="C21" s="178"/>
      <c r="D21" s="179"/>
      <c r="E21" s="180"/>
      <c r="F21" s="181"/>
      <c r="G21" s="457"/>
      <c r="H21" s="182"/>
      <c r="I21" s="443"/>
      <c r="J21" s="145"/>
      <c r="K21" s="146"/>
      <c r="L21" s="147"/>
      <c r="M21" s="33"/>
      <c r="N21" s="148"/>
      <c r="O21" s="187"/>
      <c r="P21" s="188"/>
      <c r="Q21" s="53">
        <v>10</v>
      </c>
      <c r="R21" s="53">
        <f>SUM(B21:N21)*Q21</f>
        <v>0</v>
      </c>
      <c r="S21" s="432">
        <v>280</v>
      </c>
      <c r="T21" s="59">
        <f t="shared" si="0"/>
        <v>294</v>
      </c>
      <c r="U21" s="99">
        <f t="shared" si="2"/>
        <v>0</v>
      </c>
      <c r="V21" s="77"/>
      <c r="W21" s="79"/>
      <c r="X21" s="80"/>
      <c r="Y21" s="81"/>
      <c r="Z21" s="81"/>
      <c r="AA21" s="81"/>
      <c r="AB21" s="81"/>
      <c r="AD21" s="368" t="s">
        <v>280</v>
      </c>
      <c r="AE21" s="433">
        <v>7.218</v>
      </c>
      <c r="AF21" s="17">
        <f t="shared" si="1"/>
        <v>0</v>
      </c>
    </row>
    <row r="22" spans="1:32" ht="15.75" x14ac:dyDescent="0.25">
      <c r="A22" s="370" t="s">
        <v>281</v>
      </c>
      <c r="B22" s="144"/>
      <c r="C22" s="178"/>
      <c r="D22" s="179"/>
      <c r="E22" s="180"/>
      <c r="F22" s="181"/>
      <c r="G22" s="457"/>
      <c r="H22" s="182"/>
      <c r="I22" s="443"/>
      <c r="J22" s="145"/>
      <c r="K22" s="146"/>
      <c r="L22" s="147"/>
      <c r="M22" s="33"/>
      <c r="N22" s="148"/>
      <c r="O22" s="187"/>
      <c r="P22" s="188"/>
      <c r="Q22" s="53">
        <v>5</v>
      </c>
      <c r="R22" s="53">
        <f>SUM(B22:N22)*Q22</f>
        <v>0</v>
      </c>
      <c r="S22" s="432">
        <v>367.5</v>
      </c>
      <c r="T22" s="59">
        <f t="shared" si="0"/>
        <v>386</v>
      </c>
      <c r="U22" s="99">
        <f t="shared" si="2"/>
        <v>0</v>
      </c>
      <c r="V22" s="77"/>
      <c r="X22" s="80"/>
      <c r="Y22" s="81"/>
      <c r="Z22" s="81"/>
      <c r="AA22" s="81"/>
      <c r="AB22" s="81"/>
      <c r="AD22" s="370" t="s">
        <v>281</v>
      </c>
      <c r="AE22" s="433">
        <v>14.420000000000002</v>
      </c>
      <c r="AF22" s="17">
        <f t="shared" si="1"/>
        <v>0</v>
      </c>
    </row>
    <row r="23" spans="1:32" ht="15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54"/>
      <c r="R23" s="54"/>
      <c r="S23" s="40"/>
      <c r="T23" s="40"/>
      <c r="U23" s="99"/>
      <c r="V23" s="78"/>
      <c r="X23" s="80"/>
      <c r="Y23" s="81"/>
      <c r="Z23" s="70"/>
      <c r="AA23" s="70"/>
      <c r="AB23" s="70"/>
    </row>
    <row r="24" spans="1:32" x14ac:dyDescent="0.25">
      <c r="A24" s="38" t="s">
        <v>109</v>
      </c>
      <c r="B24" s="584">
        <f>SUM(R4:R22)</f>
        <v>0</v>
      </c>
      <c r="C24" s="585"/>
      <c r="D24" s="137"/>
      <c r="E24" s="170"/>
      <c r="F24" s="451"/>
      <c r="G24" s="451"/>
      <c r="H24" s="451"/>
      <c r="I24" s="434"/>
      <c r="J24" s="137"/>
      <c r="K24" s="139"/>
      <c r="L24" s="139"/>
      <c r="M24" s="139"/>
      <c r="N24" s="139"/>
      <c r="O24" s="183"/>
      <c r="P24" s="183"/>
      <c r="Q24" s="64"/>
      <c r="R24" s="156"/>
      <c r="S24" s="622" t="s">
        <v>114</v>
      </c>
      <c r="T24" s="623"/>
      <c r="U24" s="100">
        <f>SUM(U4:U22)</f>
        <v>0</v>
      </c>
      <c r="V24" s="82"/>
      <c r="X24" s="80"/>
      <c r="Y24" s="86"/>
      <c r="Z24" s="87"/>
      <c r="AA24" s="80"/>
      <c r="AB24" s="86"/>
      <c r="AD24" s="63"/>
      <c r="AE24" s="62"/>
    </row>
    <row r="25" spans="1:32" ht="15.75" customHeight="1" x14ac:dyDescent="0.25">
      <c r="A25" s="50" t="s">
        <v>88</v>
      </c>
      <c r="B25" s="572">
        <f>SUM(AF4:AF22)</f>
        <v>0</v>
      </c>
      <c r="C25" s="573"/>
      <c r="D25" s="138"/>
      <c r="E25" s="171"/>
      <c r="F25" s="450"/>
      <c r="G25" s="450"/>
      <c r="H25" s="450"/>
      <c r="I25" s="435"/>
      <c r="J25" s="138"/>
      <c r="K25" s="140"/>
      <c r="L25" s="140"/>
      <c r="M25" s="140"/>
      <c r="N25" s="140"/>
      <c r="O25" s="184"/>
      <c r="P25" s="184"/>
      <c r="Q25" s="36"/>
      <c r="R25" s="157"/>
      <c r="S25" s="536" t="s">
        <v>117</v>
      </c>
      <c r="T25" s="537"/>
      <c r="U25" s="101">
        <f>U24*0.19</f>
        <v>0</v>
      </c>
      <c r="V25" s="81"/>
      <c r="X25" s="88"/>
      <c r="Y25" s="88"/>
      <c r="Z25" s="88"/>
      <c r="AA25" s="88"/>
      <c r="AB25" s="88"/>
      <c r="AD25" s="62"/>
      <c r="AE25" s="62"/>
    </row>
    <row r="26" spans="1:32" ht="15.75" thickBot="1" x14ac:dyDescent="0.3">
      <c r="A26" s="46"/>
      <c r="B26" s="47"/>
      <c r="C26" s="4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55"/>
      <c r="R26" s="158"/>
      <c r="S26" s="617" t="s">
        <v>118</v>
      </c>
      <c r="T26" s="618"/>
      <c r="U26" s="102">
        <f>U24+U25</f>
        <v>0</v>
      </c>
      <c r="V26" s="84"/>
      <c r="W26" s="70"/>
      <c r="X26" s="70"/>
      <c r="Y26" s="70"/>
      <c r="Z26" s="70"/>
      <c r="AA26" s="70"/>
      <c r="AB26" s="70"/>
      <c r="AD26" s="62"/>
      <c r="AE26" s="62"/>
    </row>
    <row r="27" spans="1:32" ht="15" customHeight="1" x14ac:dyDescent="0.25">
      <c r="V27" s="88"/>
      <c r="W27" s="70"/>
      <c r="X27" s="70"/>
      <c r="Y27" s="70"/>
      <c r="Z27" s="70"/>
      <c r="AA27" s="70"/>
      <c r="AB27" s="70"/>
      <c r="AC27" s="19"/>
      <c r="AD27" s="62"/>
      <c r="AE27" s="62"/>
    </row>
    <row r="28" spans="1:32" x14ac:dyDescent="0.25">
      <c r="R28" s="84"/>
      <c r="S28" s="79"/>
      <c r="T28" s="79"/>
      <c r="U28" s="80"/>
      <c r="W28" s="70"/>
      <c r="X28" s="70"/>
      <c r="Y28" s="70"/>
      <c r="Z28" s="70"/>
      <c r="AA28" s="70"/>
      <c r="AB28" s="70"/>
      <c r="AD28" s="62"/>
      <c r="AE28" s="62"/>
    </row>
    <row r="29" spans="1:32" x14ac:dyDescent="0.25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W29" s="70"/>
      <c r="X29" s="70"/>
      <c r="Y29" s="70"/>
      <c r="Z29" s="70"/>
      <c r="AA29" s="70"/>
      <c r="AB29" s="70"/>
      <c r="AD29" s="62"/>
      <c r="AE29" s="62"/>
    </row>
    <row r="30" spans="1:32" x14ac:dyDescent="0.25">
      <c r="A30" s="84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81"/>
      <c r="S30" s="81"/>
      <c r="T30" s="81"/>
      <c r="U30" s="81"/>
      <c r="W30" s="70"/>
      <c r="X30" s="70"/>
      <c r="Y30" s="70"/>
      <c r="Z30" s="70"/>
      <c r="AA30" s="70"/>
      <c r="AB30" s="70"/>
      <c r="AD30" s="62"/>
      <c r="AE30" s="62"/>
    </row>
    <row r="31" spans="1:32" x14ac:dyDescent="0.25">
      <c r="B31" s="73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3"/>
      <c r="R31" s="81"/>
      <c r="S31" s="81"/>
      <c r="T31" s="81"/>
      <c r="U31" s="81"/>
      <c r="W31" s="70"/>
      <c r="X31" s="70"/>
      <c r="Y31" s="70"/>
      <c r="Z31" s="70"/>
      <c r="AA31" s="70"/>
      <c r="AB31" s="70"/>
      <c r="AD31" s="62"/>
      <c r="AE31" s="62"/>
    </row>
    <row r="32" spans="1:32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3"/>
      <c r="R32" s="73"/>
      <c r="S32" s="73"/>
      <c r="T32" s="73"/>
      <c r="U32" s="73"/>
      <c r="W32" s="70"/>
      <c r="X32" s="70"/>
      <c r="Y32" s="70"/>
      <c r="Z32" s="70"/>
      <c r="AA32" s="70"/>
      <c r="AB32" s="70"/>
      <c r="AD32" s="62"/>
      <c r="AE32" s="62"/>
    </row>
    <row r="33" spans="2:28" x14ac:dyDescent="0.2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W33" s="70"/>
      <c r="X33" s="70"/>
      <c r="Y33" s="70"/>
      <c r="Z33" s="70"/>
      <c r="AA33" s="70"/>
      <c r="AB33" s="70"/>
    </row>
    <row r="34" spans="2:28" x14ac:dyDescent="0.2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W34" s="70"/>
      <c r="X34" s="70"/>
      <c r="Y34" s="70"/>
      <c r="Z34" s="70"/>
      <c r="AA34" s="70"/>
      <c r="AB34" s="70"/>
    </row>
    <row r="35" spans="2:28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2:28" x14ac:dyDescent="0.2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2:28" x14ac:dyDescent="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8" x14ac:dyDescent="0.2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8" x14ac:dyDescent="0.25">
      <c r="Q39" s="89"/>
      <c r="R39" s="73"/>
      <c r="S39" s="73"/>
      <c r="T39" s="73"/>
      <c r="U39" s="73"/>
    </row>
    <row r="40" spans="2:28" x14ac:dyDescent="0.25">
      <c r="Q40" s="89"/>
      <c r="R40" s="89"/>
      <c r="S40" s="77"/>
      <c r="T40" s="77"/>
      <c r="U40" s="77"/>
    </row>
    <row r="41" spans="2:28" x14ac:dyDescent="0.25">
      <c r="R41" s="89"/>
      <c r="S41" s="77"/>
      <c r="T41" s="77"/>
      <c r="U41" s="77"/>
    </row>
  </sheetData>
  <sheetProtection algorithmName="SHA-512" hashValue="3a6D2xUW0+3p+ruY8Gv58yV9jQboa6JLCDyPKf7865DU9wQUa897oVEndV5oeJ1cgAL1seY4CHOuOlHfSSv0tg==" saltValue="DyGE4xgoGBzAl0fpz3oElg==" spinCount="100000" sheet="1" selectLockedCells="1"/>
  <sortState xmlns:xlrd2="http://schemas.microsoft.com/office/spreadsheetml/2017/richdata2" ref="B14:C22">
    <sortCondition ref="B13"/>
  </sortState>
  <mergeCells count="25">
    <mergeCell ref="AA5:AA7"/>
    <mergeCell ref="AB5:AB7"/>
    <mergeCell ref="W13:W15"/>
    <mergeCell ref="X13:X15"/>
    <mergeCell ref="Z8:Z10"/>
    <mergeCell ref="W5:W7"/>
    <mergeCell ref="X5:X7"/>
    <mergeCell ref="Y5:Y7"/>
    <mergeCell ref="Z5:Z7"/>
    <mergeCell ref="S26:T26"/>
    <mergeCell ref="B24:C24"/>
    <mergeCell ref="W4:AB4"/>
    <mergeCell ref="AA13:AA14"/>
    <mergeCell ref="AB13:AB14"/>
    <mergeCell ref="B25:C25"/>
    <mergeCell ref="AA8:AA9"/>
    <mergeCell ref="AB8:AB9"/>
    <mergeCell ref="W12:AB12"/>
    <mergeCell ref="S24:T24"/>
    <mergeCell ref="S25:T25"/>
    <mergeCell ref="Y8:Y10"/>
    <mergeCell ref="Y13:Y15"/>
    <mergeCell ref="Z13:Z15"/>
    <mergeCell ref="W8:W10"/>
    <mergeCell ref="X8:X10"/>
  </mergeCells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J50"/>
  <sheetViews>
    <sheetView workbookViewId="0">
      <selection activeCell="B38" sqref="B38"/>
    </sheetView>
  </sheetViews>
  <sheetFormatPr baseColWidth="10" defaultRowHeight="15" x14ac:dyDescent="0.25"/>
  <cols>
    <col min="1" max="1" width="20.42578125" style="70" customWidth="1"/>
    <col min="2" max="2" width="6.85546875" style="70" customWidth="1"/>
    <col min="3" max="3" width="8.42578125" style="70" customWidth="1"/>
    <col min="4" max="4" width="9.28515625" style="70" customWidth="1"/>
    <col min="5" max="5" width="8.42578125" style="70" customWidth="1"/>
    <col min="6" max="6" width="8.28515625" style="70" customWidth="1"/>
    <col min="7" max="15" width="10.85546875" style="70"/>
    <col min="16" max="20" width="11.42578125" style="70" hidden="1" customWidth="1"/>
    <col min="21" max="36" width="10.85546875" style="70"/>
  </cols>
  <sheetData>
    <row r="1" spans="1:20" ht="15.75" thickBot="1" x14ac:dyDescent="0.3"/>
    <row r="2" spans="1:20" ht="15.75" customHeight="1" thickBot="1" x14ac:dyDescent="0.3">
      <c r="A2" s="558" t="s">
        <v>176</v>
      </c>
      <c r="B2" s="648" t="s">
        <v>177</v>
      </c>
      <c r="C2" s="559" t="s">
        <v>178</v>
      </c>
      <c r="D2" s="649" t="s">
        <v>179</v>
      </c>
      <c r="E2" s="570" t="s">
        <v>180</v>
      </c>
      <c r="F2" s="649" t="s">
        <v>181</v>
      </c>
      <c r="G2" s="561" t="s">
        <v>1</v>
      </c>
      <c r="H2" s="562" t="s">
        <v>2</v>
      </c>
      <c r="I2" s="563"/>
      <c r="J2" s="563"/>
      <c r="K2" s="564"/>
    </row>
    <row r="3" spans="1:20" ht="98.25" customHeight="1" thickBot="1" x14ac:dyDescent="0.3">
      <c r="A3" s="558"/>
      <c r="B3" s="569"/>
      <c r="C3" s="559"/>
      <c r="D3" s="649"/>
      <c r="E3" s="571"/>
      <c r="F3" s="649"/>
      <c r="G3" s="561"/>
      <c r="H3" s="650"/>
      <c r="I3" s="651"/>
      <c r="J3" s="651"/>
      <c r="K3" s="652"/>
      <c r="P3" s="238" t="s">
        <v>182</v>
      </c>
      <c r="Q3" s="239" t="s">
        <v>183</v>
      </c>
      <c r="R3" s="240" t="s">
        <v>184</v>
      </c>
    </row>
    <row r="4" spans="1:20" ht="26.25" customHeight="1" thickBot="1" x14ac:dyDescent="0.3">
      <c r="A4" s="653" t="s">
        <v>185</v>
      </c>
      <c r="B4" s="654"/>
      <c r="C4" s="654"/>
      <c r="D4" s="654"/>
      <c r="E4" s="654"/>
      <c r="F4" s="654"/>
      <c r="G4" s="654"/>
      <c r="H4" s="654"/>
      <c r="I4" s="654"/>
      <c r="J4" s="654"/>
      <c r="K4" s="655"/>
      <c r="P4" s="238"/>
    </row>
    <row r="5" spans="1:20" ht="14.1" customHeight="1" x14ac:dyDescent="0.25">
      <c r="A5" s="241" t="s">
        <v>186</v>
      </c>
      <c r="B5" s="242"/>
      <c r="C5" s="243">
        <f>P5</f>
        <v>100</v>
      </c>
      <c r="D5" s="244">
        <f>Q5/100*P5*2</f>
        <v>11.5</v>
      </c>
      <c r="E5" s="242"/>
      <c r="F5" s="244">
        <f>Q5/100*2*1.25</f>
        <v>0.14375000000000002</v>
      </c>
      <c r="G5" s="245">
        <f>F5*E5+B5*D5</f>
        <v>0</v>
      </c>
      <c r="H5" s="656"/>
      <c r="I5" s="657"/>
      <c r="J5" s="657"/>
      <c r="K5" s="658"/>
      <c r="P5" s="246">
        <v>100</v>
      </c>
      <c r="Q5" s="247">
        <v>5.75</v>
      </c>
      <c r="R5" s="110">
        <v>31.5</v>
      </c>
      <c r="S5" s="248">
        <f>B5*C5*R5/1000+E5*R5/1000</f>
        <v>0</v>
      </c>
    </row>
    <row r="6" spans="1:20" ht="14.1" customHeight="1" x14ac:dyDescent="0.25">
      <c r="A6" s="249" t="s">
        <v>187</v>
      </c>
      <c r="B6" s="207"/>
      <c r="C6" s="250">
        <f t="shared" ref="C6:C28" si="0">P6</f>
        <v>100</v>
      </c>
      <c r="D6" s="251">
        <f t="shared" ref="D6:D26" si="1">Q6/100*P6*2</f>
        <v>12.7</v>
      </c>
      <c r="E6" s="207"/>
      <c r="F6" s="251">
        <f t="shared" ref="F6:F26" si="2">Q6/100*2*1.25</f>
        <v>0.15875</v>
      </c>
      <c r="G6" s="252">
        <f t="shared" ref="G6:G28" si="3">F6*E6+B6*D6</f>
        <v>0</v>
      </c>
      <c r="H6" s="645"/>
      <c r="I6" s="646"/>
      <c r="J6" s="646"/>
      <c r="K6" s="647"/>
      <c r="P6" s="246">
        <v>100</v>
      </c>
      <c r="Q6" s="247">
        <v>6.35</v>
      </c>
      <c r="R6" s="110">
        <v>37.4</v>
      </c>
      <c r="S6" s="248">
        <f t="shared" ref="S6:S28" si="4">B6*C6*R6/1000+E6*R6/1000</f>
        <v>0</v>
      </c>
      <c r="T6" s="293">
        <f>R6/R5</f>
        <v>1.1873015873015873</v>
      </c>
    </row>
    <row r="7" spans="1:20" ht="14.1" customHeight="1" x14ac:dyDescent="0.25">
      <c r="A7" s="249" t="s">
        <v>188</v>
      </c>
      <c r="B7" s="207"/>
      <c r="C7" s="250">
        <f t="shared" si="0"/>
        <v>100</v>
      </c>
      <c r="D7" s="251">
        <f t="shared" si="1"/>
        <v>14.899999999999999</v>
      </c>
      <c r="E7" s="207"/>
      <c r="F7" s="251">
        <f t="shared" si="2"/>
        <v>0.18625</v>
      </c>
      <c r="G7" s="252">
        <f t="shared" si="3"/>
        <v>0</v>
      </c>
      <c r="H7" s="645"/>
      <c r="I7" s="646"/>
      <c r="J7" s="646"/>
      <c r="K7" s="647"/>
      <c r="P7" s="246">
        <v>100</v>
      </c>
      <c r="Q7" s="253">
        <v>7.45</v>
      </c>
      <c r="R7" s="304">
        <v>43.4</v>
      </c>
      <c r="S7" s="248">
        <f t="shared" si="4"/>
        <v>0</v>
      </c>
      <c r="T7" s="293">
        <f t="shared" ref="T7:T17" si="5">R7/R6</f>
        <v>1.160427807486631</v>
      </c>
    </row>
    <row r="8" spans="1:20" ht="14.1" customHeight="1" x14ac:dyDescent="0.25">
      <c r="A8" s="249" t="s">
        <v>189</v>
      </c>
      <c r="B8" s="207"/>
      <c r="C8" s="250">
        <f t="shared" si="0"/>
        <v>100</v>
      </c>
      <c r="D8" s="251">
        <f t="shared" si="1"/>
        <v>17.3</v>
      </c>
      <c r="E8" s="207"/>
      <c r="F8" s="251">
        <f t="shared" si="2"/>
        <v>0.21625000000000003</v>
      </c>
      <c r="G8" s="252">
        <f t="shared" si="3"/>
        <v>0</v>
      </c>
      <c r="H8" s="645"/>
      <c r="I8" s="646"/>
      <c r="J8" s="646"/>
      <c r="K8" s="647"/>
      <c r="P8" s="246">
        <v>100</v>
      </c>
      <c r="Q8" s="253">
        <v>8.65</v>
      </c>
      <c r="R8" s="304">
        <v>50</v>
      </c>
      <c r="S8" s="248">
        <f t="shared" si="4"/>
        <v>0</v>
      </c>
      <c r="T8" s="293">
        <f t="shared" si="5"/>
        <v>1.1520737327188941</v>
      </c>
    </row>
    <row r="9" spans="1:20" ht="14.1" customHeight="1" x14ac:dyDescent="0.25">
      <c r="A9" s="249" t="s">
        <v>190</v>
      </c>
      <c r="B9" s="207"/>
      <c r="C9" s="250">
        <f t="shared" si="0"/>
        <v>100</v>
      </c>
      <c r="D9" s="251">
        <f t="shared" si="1"/>
        <v>19.899999999999999</v>
      </c>
      <c r="E9" s="207"/>
      <c r="F9" s="251">
        <f t="shared" si="2"/>
        <v>0.24874999999999997</v>
      </c>
      <c r="G9" s="252">
        <f t="shared" si="3"/>
        <v>0</v>
      </c>
      <c r="H9" s="645"/>
      <c r="I9" s="646"/>
      <c r="J9" s="646"/>
      <c r="K9" s="647"/>
      <c r="P9" s="246">
        <v>100</v>
      </c>
      <c r="Q9" s="253">
        <v>9.9499999999999993</v>
      </c>
      <c r="R9" s="110">
        <v>55.3</v>
      </c>
      <c r="S9" s="248">
        <f t="shared" si="4"/>
        <v>0</v>
      </c>
      <c r="T9" s="293">
        <f t="shared" si="5"/>
        <v>1.1059999999999999</v>
      </c>
    </row>
    <row r="10" spans="1:20" ht="14.1" customHeight="1" x14ac:dyDescent="0.25">
      <c r="A10" s="249" t="s">
        <v>191</v>
      </c>
      <c r="B10" s="207"/>
      <c r="C10" s="250">
        <f t="shared" si="0"/>
        <v>100</v>
      </c>
      <c r="D10" s="251">
        <f t="shared" si="1"/>
        <v>23.7</v>
      </c>
      <c r="E10" s="207"/>
      <c r="F10" s="251">
        <f t="shared" si="2"/>
        <v>0.29625000000000001</v>
      </c>
      <c r="G10" s="252">
        <f t="shared" si="3"/>
        <v>0</v>
      </c>
      <c r="H10" s="254"/>
      <c r="I10" s="255"/>
      <c r="J10" s="255"/>
      <c r="K10" s="256"/>
      <c r="P10" s="246">
        <v>100</v>
      </c>
      <c r="Q10" s="253">
        <v>11.85</v>
      </c>
      <c r="R10" s="304">
        <v>61.4</v>
      </c>
      <c r="S10" s="248">
        <f t="shared" si="4"/>
        <v>0</v>
      </c>
      <c r="T10" s="293">
        <f t="shared" si="5"/>
        <v>1.1103074141048825</v>
      </c>
    </row>
    <row r="11" spans="1:20" ht="14.1" customHeight="1" x14ac:dyDescent="0.25">
      <c r="A11" s="249" t="s">
        <v>192</v>
      </c>
      <c r="B11" s="207"/>
      <c r="C11" s="250">
        <f t="shared" si="0"/>
        <v>100</v>
      </c>
      <c r="D11" s="251">
        <f t="shared" si="1"/>
        <v>25.6</v>
      </c>
      <c r="E11" s="207"/>
      <c r="F11" s="251">
        <f t="shared" si="2"/>
        <v>0.32</v>
      </c>
      <c r="G11" s="252">
        <f t="shared" si="3"/>
        <v>0</v>
      </c>
      <c r="H11" s="645"/>
      <c r="I11" s="646"/>
      <c r="J11" s="646"/>
      <c r="K11" s="647"/>
      <c r="P11" s="246">
        <v>100</v>
      </c>
      <c r="Q11" s="253">
        <v>12.8</v>
      </c>
      <c r="R11" s="110">
        <v>67.099999999999994</v>
      </c>
      <c r="S11" s="248">
        <f t="shared" si="4"/>
        <v>0</v>
      </c>
      <c r="T11" s="293">
        <f t="shared" si="5"/>
        <v>1.0928338762214984</v>
      </c>
    </row>
    <row r="12" spans="1:20" ht="14.1" customHeight="1" x14ac:dyDescent="0.25">
      <c r="A12" s="249" t="s">
        <v>193</v>
      </c>
      <c r="B12" s="207"/>
      <c r="C12" s="250">
        <f t="shared" si="0"/>
        <v>100</v>
      </c>
      <c r="D12" s="251">
        <f t="shared" si="1"/>
        <v>28.7</v>
      </c>
      <c r="E12" s="207"/>
      <c r="F12" s="251">
        <f t="shared" si="2"/>
        <v>0.35874999999999996</v>
      </c>
      <c r="G12" s="252">
        <f t="shared" si="3"/>
        <v>0</v>
      </c>
      <c r="H12" s="645"/>
      <c r="I12" s="646"/>
      <c r="J12" s="646"/>
      <c r="K12" s="647"/>
      <c r="P12" s="246">
        <v>100</v>
      </c>
      <c r="Q12" s="253">
        <v>14.35</v>
      </c>
      <c r="R12" s="294">
        <f>R11*1.1</f>
        <v>73.81</v>
      </c>
      <c r="S12" s="248">
        <f t="shared" si="4"/>
        <v>0</v>
      </c>
      <c r="T12" s="293">
        <f t="shared" si="5"/>
        <v>1.1000000000000001</v>
      </c>
    </row>
    <row r="13" spans="1:20" ht="14.1" customHeight="1" x14ac:dyDescent="0.25">
      <c r="A13" s="249" t="s">
        <v>194</v>
      </c>
      <c r="B13" s="207"/>
      <c r="C13" s="250">
        <f t="shared" si="0"/>
        <v>50</v>
      </c>
      <c r="D13" s="251">
        <f t="shared" si="1"/>
        <v>19.2</v>
      </c>
      <c r="E13" s="207"/>
      <c r="F13" s="251">
        <f t="shared" si="2"/>
        <v>0.48</v>
      </c>
      <c r="G13" s="252">
        <f t="shared" si="3"/>
        <v>0</v>
      </c>
      <c r="H13" s="645"/>
      <c r="I13" s="646"/>
      <c r="J13" s="646"/>
      <c r="K13" s="647"/>
      <c r="P13" s="246">
        <v>50</v>
      </c>
      <c r="Q13" s="253">
        <v>19.2</v>
      </c>
      <c r="R13" s="110">
        <v>79.3</v>
      </c>
      <c r="S13" s="248">
        <f t="shared" si="4"/>
        <v>0</v>
      </c>
      <c r="T13" s="293">
        <f t="shared" si="5"/>
        <v>1.0743801652892562</v>
      </c>
    </row>
    <row r="14" spans="1:20" ht="14.1" customHeight="1" x14ac:dyDescent="0.25">
      <c r="A14" s="249" t="s">
        <v>195</v>
      </c>
      <c r="B14" s="207"/>
      <c r="C14" s="250">
        <f t="shared" si="0"/>
        <v>50</v>
      </c>
      <c r="D14" s="251">
        <f t="shared" si="1"/>
        <v>20.8</v>
      </c>
      <c r="E14" s="207"/>
      <c r="F14" s="251">
        <f t="shared" si="2"/>
        <v>0.52</v>
      </c>
      <c r="G14" s="252">
        <f t="shared" si="3"/>
        <v>0</v>
      </c>
      <c r="H14" s="645"/>
      <c r="I14" s="646"/>
      <c r="J14" s="646"/>
      <c r="K14" s="647"/>
      <c r="P14" s="246">
        <v>50</v>
      </c>
      <c r="Q14" s="253">
        <v>20.8</v>
      </c>
      <c r="R14" s="110">
        <v>85.2</v>
      </c>
      <c r="S14" s="248">
        <f t="shared" si="4"/>
        <v>0</v>
      </c>
      <c r="T14" s="293">
        <f t="shared" si="5"/>
        <v>1.0744010088272384</v>
      </c>
    </row>
    <row r="15" spans="1:20" ht="14.1" customHeight="1" x14ac:dyDescent="0.25">
      <c r="A15" s="249" t="s">
        <v>196</v>
      </c>
      <c r="B15" s="207"/>
      <c r="C15" s="250">
        <f t="shared" si="0"/>
        <v>50</v>
      </c>
      <c r="D15" s="251">
        <f t="shared" si="1"/>
        <v>22.2</v>
      </c>
      <c r="E15" s="207"/>
      <c r="F15" s="251">
        <f t="shared" si="2"/>
        <v>0.55500000000000005</v>
      </c>
      <c r="G15" s="252">
        <f t="shared" si="3"/>
        <v>0</v>
      </c>
      <c r="H15" s="645"/>
      <c r="I15" s="646"/>
      <c r="J15" s="646"/>
      <c r="K15" s="647"/>
      <c r="P15" s="246">
        <v>50</v>
      </c>
      <c r="Q15" s="253">
        <v>22.2</v>
      </c>
      <c r="R15" s="110">
        <v>91.5</v>
      </c>
      <c r="S15" s="248">
        <f t="shared" si="4"/>
        <v>0</v>
      </c>
      <c r="T15" s="293">
        <f t="shared" si="5"/>
        <v>1.073943661971831</v>
      </c>
    </row>
    <row r="16" spans="1:20" ht="14.1" customHeight="1" x14ac:dyDescent="0.25">
      <c r="A16" s="249" t="s">
        <v>197</v>
      </c>
      <c r="B16" s="207"/>
      <c r="C16" s="250">
        <f t="shared" si="0"/>
        <v>50</v>
      </c>
      <c r="D16" s="251">
        <f t="shared" si="1"/>
        <v>29.350000000000005</v>
      </c>
      <c r="E16" s="207"/>
      <c r="F16" s="251">
        <f t="shared" si="2"/>
        <v>0.73375000000000012</v>
      </c>
      <c r="G16" s="252">
        <f t="shared" si="3"/>
        <v>0</v>
      </c>
      <c r="H16" s="645"/>
      <c r="I16" s="646"/>
      <c r="J16" s="646"/>
      <c r="K16" s="647"/>
      <c r="P16" s="246">
        <v>50</v>
      </c>
      <c r="Q16" s="253">
        <v>29.35</v>
      </c>
      <c r="R16" s="110">
        <v>97.2</v>
      </c>
      <c r="S16" s="248">
        <f t="shared" si="4"/>
        <v>0</v>
      </c>
      <c r="T16" s="293">
        <f t="shared" si="5"/>
        <v>1.0622950819672132</v>
      </c>
    </row>
    <row r="17" spans="1:20" ht="14.1" customHeight="1" x14ac:dyDescent="0.25">
      <c r="A17" s="249" t="s">
        <v>198</v>
      </c>
      <c r="B17" s="207"/>
      <c r="C17" s="250">
        <f t="shared" si="0"/>
        <v>50</v>
      </c>
      <c r="D17" s="251">
        <f t="shared" si="1"/>
        <v>34.35</v>
      </c>
      <c r="E17" s="207"/>
      <c r="F17" s="251">
        <f t="shared" si="2"/>
        <v>0.85875000000000012</v>
      </c>
      <c r="G17" s="252">
        <f t="shared" si="3"/>
        <v>0</v>
      </c>
      <c r="H17" s="257"/>
      <c r="I17" s="258"/>
      <c r="J17" s="258"/>
      <c r="K17" s="259"/>
      <c r="P17" s="246">
        <v>50</v>
      </c>
      <c r="Q17" s="253">
        <v>34.35</v>
      </c>
      <c r="R17" s="110">
        <v>103.5</v>
      </c>
      <c r="S17" s="248">
        <f t="shared" si="4"/>
        <v>0</v>
      </c>
      <c r="T17" s="293">
        <f t="shared" si="5"/>
        <v>1.0648148148148149</v>
      </c>
    </row>
    <row r="18" spans="1:20" ht="14.1" customHeight="1" x14ac:dyDescent="0.25">
      <c r="A18" s="249" t="s">
        <v>199</v>
      </c>
      <c r="B18" s="207"/>
      <c r="C18" s="250">
        <f t="shared" si="0"/>
        <v>50</v>
      </c>
      <c r="D18" s="251">
        <f t="shared" si="1"/>
        <v>36.4</v>
      </c>
      <c r="E18" s="207"/>
      <c r="F18" s="251">
        <f t="shared" si="2"/>
        <v>0.90999999999999992</v>
      </c>
      <c r="G18" s="252">
        <f t="shared" si="3"/>
        <v>0</v>
      </c>
      <c r="H18" s="645"/>
      <c r="I18" s="646"/>
      <c r="J18" s="646"/>
      <c r="K18" s="647"/>
      <c r="P18" s="246">
        <v>50</v>
      </c>
      <c r="Q18" s="253">
        <v>36.4</v>
      </c>
      <c r="R18" s="110">
        <v>110</v>
      </c>
      <c r="S18" s="248">
        <f t="shared" si="4"/>
        <v>0</v>
      </c>
    </row>
    <row r="19" spans="1:20" ht="14.1" customHeight="1" x14ac:dyDescent="0.25">
      <c r="A19" s="249" t="s">
        <v>200</v>
      </c>
      <c r="B19" s="207"/>
      <c r="C19" s="250">
        <f t="shared" si="0"/>
        <v>50</v>
      </c>
      <c r="D19" s="251">
        <f t="shared" si="1"/>
        <v>47.5</v>
      </c>
      <c r="E19" s="207"/>
      <c r="F19" s="251">
        <f t="shared" si="2"/>
        <v>1.1875</v>
      </c>
      <c r="G19" s="252">
        <f t="shared" si="3"/>
        <v>0</v>
      </c>
      <c r="H19" s="645"/>
      <c r="I19" s="646"/>
      <c r="J19" s="646"/>
      <c r="K19" s="647"/>
      <c r="P19" s="246">
        <v>50</v>
      </c>
      <c r="Q19" s="253">
        <v>47.5</v>
      </c>
      <c r="R19" s="110">
        <v>129</v>
      </c>
      <c r="S19" s="248">
        <f t="shared" si="4"/>
        <v>0</v>
      </c>
    </row>
    <row r="20" spans="1:20" ht="14.1" customHeight="1" x14ac:dyDescent="0.25">
      <c r="A20" s="249" t="s">
        <v>201</v>
      </c>
      <c r="B20" s="207"/>
      <c r="C20" s="250">
        <f t="shared" si="0"/>
        <v>50</v>
      </c>
      <c r="D20" s="251">
        <f t="shared" si="1"/>
        <v>60</v>
      </c>
      <c r="E20" s="207"/>
      <c r="F20" s="251">
        <f t="shared" si="2"/>
        <v>1.5</v>
      </c>
      <c r="G20" s="252">
        <f t="shared" si="3"/>
        <v>0</v>
      </c>
      <c r="H20" s="645"/>
      <c r="I20" s="646"/>
      <c r="J20" s="646"/>
      <c r="K20" s="647"/>
      <c r="P20" s="246">
        <v>50</v>
      </c>
      <c r="Q20" s="253">
        <v>60</v>
      </c>
      <c r="R20" s="110">
        <v>139.30000000000001</v>
      </c>
      <c r="S20" s="248">
        <f t="shared" si="4"/>
        <v>0</v>
      </c>
    </row>
    <row r="21" spans="1:20" ht="14.1" customHeight="1" x14ac:dyDescent="0.25">
      <c r="A21" s="249" t="s">
        <v>202</v>
      </c>
      <c r="B21" s="207"/>
      <c r="C21" s="250">
        <f t="shared" si="0"/>
        <v>50</v>
      </c>
      <c r="D21" s="251">
        <f t="shared" si="1"/>
        <v>76</v>
      </c>
      <c r="E21" s="207"/>
      <c r="F21" s="251">
        <f t="shared" si="2"/>
        <v>1.9</v>
      </c>
      <c r="G21" s="252">
        <f t="shared" si="3"/>
        <v>0</v>
      </c>
      <c r="H21" s="645"/>
      <c r="I21" s="646"/>
      <c r="J21" s="646"/>
      <c r="K21" s="647"/>
      <c r="P21" s="246">
        <v>50</v>
      </c>
      <c r="Q21" s="253">
        <v>76</v>
      </c>
      <c r="R21" s="110">
        <v>151.4</v>
      </c>
      <c r="S21" s="248">
        <f t="shared" si="4"/>
        <v>0</v>
      </c>
    </row>
    <row r="22" spans="1:20" ht="14.1" customHeight="1" x14ac:dyDescent="0.25">
      <c r="A22" s="249" t="s">
        <v>203</v>
      </c>
      <c r="B22" s="207"/>
      <c r="C22" s="250">
        <f t="shared" si="0"/>
        <v>50</v>
      </c>
      <c r="D22" s="251">
        <f t="shared" si="1"/>
        <v>85</v>
      </c>
      <c r="E22" s="207"/>
      <c r="F22" s="251">
        <f t="shared" si="2"/>
        <v>2.125</v>
      </c>
      <c r="G22" s="252">
        <f t="shared" si="3"/>
        <v>0</v>
      </c>
      <c r="H22" s="645"/>
      <c r="I22" s="646"/>
      <c r="J22" s="646"/>
      <c r="K22" s="647"/>
      <c r="P22" s="246">
        <v>50</v>
      </c>
      <c r="Q22" s="253">
        <v>85</v>
      </c>
      <c r="R22" s="110">
        <v>157.80000000000001</v>
      </c>
      <c r="S22" s="248">
        <f t="shared" si="4"/>
        <v>0</v>
      </c>
    </row>
    <row r="23" spans="1:20" ht="14.1" customHeight="1" x14ac:dyDescent="0.25">
      <c r="A23" s="249" t="s">
        <v>204</v>
      </c>
      <c r="B23" s="207"/>
      <c r="C23" s="250">
        <f t="shared" si="0"/>
        <v>50</v>
      </c>
      <c r="D23" s="251">
        <f t="shared" si="1"/>
        <v>96</v>
      </c>
      <c r="E23" s="207"/>
      <c r="F23" s="251">
        <f t="shared" si="2"/>
        <v>2.4</v>
      </c>
      <c r="G23" s="252">
        <f t="shared" si="3"/>
        <v>0</v>
      </c>
      <c r="H23" s="645"/>
      <c r="I23" s="646"/>
      <c r="J23" s="646"/>
      <c r="K23" s="647"/>
      <c r="P23" s="246">
        <v>50</v>
      </c>
      <c r="Q23" s="253">
        <v>96</v>
      </c>
      <c r="R23" s="110">
        <v>164.3</v>
      </c>
      <c r="S23" s="248">
        <f t="shared" si="4"/>
        <v>0</v>
      </c>
    </row>
    <row r="24" spans="1:20" ht="14.1" customHeight="1" x14ac:dyDescent="0.25">
      <c r="A24" s="249" t="s">
        <v>205</v>
      </c>
      <c r="B24" s="207"/>
      <c r="C24" s="250">
        <f t="shared" si="0"/>
        <v>50</v>
      </c>
      <c r="D24" s="251">
        <f t="shared" si="1"/>
        <v>104</v>
      </c>
      <c r="E24" s="207"/>
      <c r="F24" s="251">
        <f t="shared" si="2"/>
        <v>2.6</v>
      </c>
      <c r="G24" s="252">
        <f t="shared" si="3"/>
        <v>0</v>
      </c>
      <c r="H24" s="645"/>
      <c r="I24" s="646"/>
      <c r="J24" s="646"/>
      <c r="K24" s="647"/>
      <c r="P24" s="246">
        <v>50</v>
      </c>
      <c r="Q24" s="253">
        <v>104</v>
      </c>
      <c r="R24" s="110">
        <v>169.3</v>
      </c>
      <c r="S24" s="248">
        <f t="shared" si="4"/>
        <v>0</v>
      </c>
    </row>
    <row r="25" spans="1:20" ht="14.1" customHeight="1" x14ac:dyDescent="0.25">
      <c r="A25" s="249" t="s">
        <v>206</v>
      </c>
      <c r="B25" s="207"/>
      <c r="C25" s="250">
        <f t="shared" si="0"/>
        <v>50</v>
      </c>
      <c r="D25" s="251">
        <f t="shared" si="1"/>
        <v>109.00000000000001</v>
      </c>
      <c r="E25" s="207"/>
      <c r="F25" s="251">
        <f t="shared" si="2"/>
        <v>2.7250000000000001</v>
      </c>
      <c r="G25" s="252">
        <f t="shared" si="3"/>
        <v>0</v>
      </c>
      <c r="H25" s="645"/>
      <c r="I25" s="646"/>
      <c r="J25" s="646"/>
      <c r="K25" s="647"/>
      <c r="P25" s="246">
        <v>50</v>
      </c>
      <c r="Q25" s="253">
        <v>109</v>
      </c>
      <c r="R25" s="110">
        <v>176</v>
      </c>
      <c r="S25" s="248">
        <f t="shared" si="4"/>
        <v>0</v>
      </c>
    </row>
    <row r="26" spans="1:20" ht="14.1" customHeight="1" x14ac:dyDescent="0.25">
      <c r="A26" s="249" t="s">
        <v>207</v>
      </c>
      <c r="B26" s="207"/>
      <c r="C26" s="250">
        <f t="shared" si="0"/>
        <v>50</v>
      </c>
      <c r="D26" s="251">
        <f t="shared" si="1"/>
        <v>127</v>
      </c>
      <c r="E26" s="207"/>
      <c r="F26" s="251">
        <f t="shared" si="2"/>
        <v>3.1749999999999998</v>
      </c>
      <c r="G26" s="252">
        <f t="shared" si="3"/>
        <v>0</v>
      </c>
      <c r="H26" s="645"/>
      <c r="I26" s="646"/>
      <c r="J26" s="646"/>
      <c r="K26" s="647"/>
      <c r="P26" s="246">
        <v>50</v>
      </c>
      <c r="Q26" s="253">
        <v>127</v>
      </c>
      <c r="R26" s="110">
        <v>188.2</v>
      </c>
      <c r="S26" s="248">
        <f t="shared" si="4"/>
        <v>0</v>
      </c>
    </row>
    <row r="27" spans="1:20" ht="14.1" customHeight="1" x14ac:dyDescent="0.25">
      <c r="A27" s="249" t="s">
        <v>208</v>
      </c>
      <c r="B27" s="207"/>
      <c r="C27" s="250">
        <f t="shared" si="0"/>
        <v>50</v>
      </c>
      <c r="D27" s="251">
        <f>Q27/100*P27*1.6</f>
        <v>264.8</v>
      </c>
      <c r="E27" s="207"/>
      <c r="F27" s="251">
        <f>Q27/100*1.6*1.25</f>
        <v>6.62</v>
      </c>
      <c r="G27" s="252">
        <f t="shared" si="3"/>
        <v>0</v>
      </c>
      <c r="H27" s="645"/>
      <c r="I27" s="646"/>
      <c r="J27" s="646"/>
      <c r="K27" s="647"/>
      <c r="P27" s="246">
        <v>50</v>
      </c>
      <c r="Q27" s="253">
        <v>331</v>
      </c>
      <c r="R27" s="110">
        <v>199.2</v>
      </c>
      <c r="S27" s="248">
        <f t="shared" si="4"/>
        <v>0</v>
      </c>
    </row>
    <row r="28" spans="1:20" ht="14.1" customHeight="1" thickBot="1" x14ac:dyDescent="0.3">
      <c r="A28" s="260" t="s">
        <v>209</v>
      </c>
      <c r="B28" s="261"/>
      <c r="C28" s="262">
        <f t="shared" si="0"/>
        <v>50</v>
      </c>
      <c r="D28" s="263">
        <f>Q28/100*P28*1.6</f>
        <v>285.60000000000002</v>
      </c>
      <c r="E28" s="261"/>
      <c r="F28" s="263">
        <f>Q28/100*1.6*1.25</f>
        <v>7.14</v>
      </c>
      <c r="G28" s="264">
        <f t="shared" si="3"/>
        <v>0</v>
      </c>
      <c r="H28" s="659"/>
      <c r="I28" s="660"/>
      <c r="J28" s="660"/>
      <c r="K28" s="661"/>
      <c r="P28" s="246">
        <v>50</v>
      </c>
      <c r="Q28" s="253">
        <v>357</v>
      </c>
      <c r="R28" s="110">
        <v>210.5</v>
      </c>
      <c r="S28" s="248">
        <f t="shared" si="4"/>
        <v>0</v>
      </c>
    </row>
    <row r="29" spans="1:20" ht="26.25" customHeight="1" thickBot="1" x14ac:dyDescent="0.3">
      <c r="A29" s="653" t="s">
        <v>210</v>
      </c>
      <c r="B29" s="654"/>
      <c r="C29" s="654"/>
      <c r="D29" s="654"/>
      <c r="E29" s="654"/>
      <c r="F29" s="654"/>
      <c r="G29" s="654"/>
      <c r="H29" s="654"/>
      <c r="I29" s="654"/>
      <c r="J29" s="654"/>
      <c r="K29" s="655"/>
      <c r="P29" s="238"/>
      <c r="S29" s="248">
        <f>B29*C29*R29/1000+E29*R29/1000</f>
        <v>0</v>
      </c>
    </row>
    <row r="30" spans="1:20" ht="15.75" thickBot="1" x14ac:dyDescent="0.3">
      <c r="A30" s="662" t="s">
        <v>211</v>
      </c>
      <c r="B30" s="663"/>
      <c r="C30" s="663"/>
      <c r="D30" s="663"/>
      <c r="E30" s="663"/>
      <c r="F30" s="663"/>
      <c r="G30" s="663"/>
      <c r="H30" s="663"/>
      <c r="I30" s="663"/>
      <c r="J30" s="663"/>
      <c r="K30" s="664"/>
      <c r="P30" s="238"/>
      <c r="S30" s="248">
        <f>B30*C30*R30/1000+E30*R30/1000</f>
        <v>0</v>
      </c>
    </row>
    <row r="31" spans="1:20" ht="24" x14ac:dyDescent="0.25">
      <c r="A31" s="249" t="s">
        <v>224</v>
      </c>
      <c r="B31" s="206"/>
      <c r="C31" s="265">
        <f>P31</f>
        <v>500</v>
      </c>
      <c r="D31" s="266">
        <f>Q31*1.6</f>
        <v>12</v>
      </c>
      <c r="E31" s="230"/>
      <c r="F31" s="267"/>
      <c r="G31" s="252">
        <f>F31*E31+B31*D31</f>
        <v>0</v>
      </c>
      <c r="H31" s="552"/>
      <c r="I31" s="553"/>
      <c r="J31" s="553"/>
      <c r="K31" s="554"/>
      <c r="P31" s="246">
        <v>500</v>
      </c>
      <c r="Q31" s="253">
        <v>7.5</v>
      </c>
      <c r="R31" s="110">
        <v>1625.2</v>
      </c>
      <c r="S31" s="248">
        <f t="shared" ref="S31:S36" si="6">B31*R31/1000+E31*R31/1000</f>
        <v>0</v>
      </c>
    </row>
    <row r="32" spans="1:20" ht="24" x14ac:dyDescent="0.25">
      <c r="A32" s="249" t="s">
        <v>223</v>
      </c>
      <c r="B32" s="207"/>
      <c r="C32" s="265">
        <f>P32</f>
        <v>200</v>
      </c>
      <c r="D32" s="266">
        <f>Q32*1.6</f>
        <v>14.256</v>
      </c>
      <c r="E32" s="231"/>
      <c r="F32" s="268"/>
      <c r="G32" s="252">
        <f>F32*E32+B32*D32</f>
        <v>0</v>
      </c>
      <c r="H32" s="540"/>
      <c r="I32" s="541"/>
      <c r="J32" s="541"/>
      <c r="K32" s="542"/>
      <c r="P32" s="246">
        <v>200</v>
      </c>
      <c r="Q32" s="253">
        <v>8.91</v>
      </c>
      <c r="R32" s="110">
        <v>1009.9</v>
      </c>
      <c r="S32" s="248">
        <f t="shared" si="6"/>
        <v>0</v>
      </c>
    </row>
    <row r="33" spans="1:19" ht="24" x14ac:dyDescent="0.25">
      <c r="A33" s="269" t="s">
        <v>225</v>
      </c>
      <c r="B33" s="207"/>
      <c r="C33" s="270">
        <f>P33</f>
        <v>100</v>
      </c>
      <c r="D33" s="266">
        <f>Q33*1.6</f>
        <v>23.088000000000001</v>
      </c>
      <c r="E33" s="231"/>
      <c r="F33" s="268"/>
      <c r="G33" s="252">
        <f>F33*E33+B33*D33</f>
        <v>0</v>
      </c>
      <c r="H33" s="540"/>
      <c r="I33" s="541"/>
      <c r="J33" s="541"/>
      <c r="K33" s="542"/>
      <c r="P33" s="246">
        <v>100</v>
      </c>
      <c r="Q33" s="253">
        <v>14.43</v>
      </c>
      <c r="R33" s="110"/>
      <c r="S33" s="248">
        <f t="shared" si="6"/>
        <v>0</v>
      </c>
    </row>
    <row r="34" spans="1:19" ht="15.75" thickBot="1" x14ac:dyDescent="0.3">
      <c r="A34" s="271" t="s">
        <v>212</v>
      </c>
      <c r="B34" s="261"/>
      <c r="C34" s="272">
        <f>P34</f>
        <v>200</v>
      </c>
      <c r="D34" s="266">
        <f>Q34*1.6*200</f>
        <v>17.600000000000001</v>
      </c>
      <c r="E34" s="273"/>
      <c r="F34" s="274"/>
      <c r="G34" s="295">
        <f>F34*E34+B34*D34</f>
        <v>0</v>
      </c>
      <c r="H34" s="666"/>
      <c r="I34" s="667"/>
      <c r="J34" s="667"/>
      <c r="K34" s="668"/>
      <c r="P34" s="246">
        <v>200</v>
      </c>
      <c r="Q34" s="253">
        <v>5.5E-2</v>
      </c>
      <c r="R34" s="70">
        <v>398.5</v>
      </c>
      <c r="S34" s="248">
        <f t="shared" si="6"/>
        <v>0</v>
      </c>
    </row>
    <row r="35" spans="1:19" ht="15.75" thickBot="1" x14ac:dyDescent="0.3">
      <c r="A35" s="662" t="s">
        <v>213</v>
      </c>
      <c r="B35" s="663"/>
      <c r="C35" s="663"/>
      <c r="D35" s="663"/>
      <c r="E35" s="663"/>
      <c r="F35" s="663"/>
      <c r="G35" s="663"/>
      <c r="H35" s="663"/>
      <c r="I35" s="663"/>
      <c r="J35" s="663"/>
      <c r="K35" s="664"/>
      <c r="P35" s="246"/>
      <c r="Q35" s="253"/>
      <c r="R35" s="110"/>
      <c r="S35" s="248">
        <f t="shared" si="6"/>
        <v>0</v>
      </c>
    </row>
    <row r="36" spans="1:19" ht="24.75" thickBot="1" x14ac:dyDescent="0.3">
      <c r="A36" s="297" t="s">
        <v>222</v>
      </c>
      <c r="B36" s="298"/>
      <c r="C36" s="299">
        <f>P36</f>
        <v>200</v>
      </c>
      <c r="D36" s="300">
        <f>Q36*1.6</f>
        <v>15.840000000000002</v>
      </c>
      <c r="E36" s="301"/>
      <c r="F36" s="302"/>
      <c r="G36" s="303">
        <f>F36*E36+B36*D36</f>
        <v>0</v>
      </c>
      <c r="H36" s="669"/>
      <c r="I36" s="670"/>
      <c r="J36" s="670"/>
      <c r="K36" s="671"/>
      <c r="P36" s="246">
        <v>200</v>
      </c>
      <c r="Q36" s="253">
        <v>9.9</v>
      </c>
      <c r="R36" s="70">
        <f>65+750</f>
        <v>815</v>
      </c>
      <c r="S36" s="248">
        <f t="shared" si="6"/>
        <v>0</v>
      </c>
    </row>
    <row r="37" spans="1:19" ht="26.25" customHeight="1" thickBot="1" x14ac:dyDescent="0.3">
      <c r="A37" s="662" t="s">
        <v>214</v>
      </c>
      <c r="B37" s="672"/>
      <c r="C37" s="672"/>
      <c r="D37" s="672"/>
      <c r="E37" s="672"/>
      <c r="F37" s="672"/>
      <c r="G37" s="672"/>
      <c r="H37" s="672"/>
      <c r="I37" s="672"/>
      <c r="J37" s="672"/>
      <c r="K37" s="673"/>
      <c r="P37" s="238"/>
      <c r="S37" s="248">
        <f>B37*C37*R37/1000+E37*R37/1000</f>
        <v>0</v>
      </c>
    </row>
    <row r="38" spans="1:19" ht="24.75" thickBot="1" x14ac:dyDescent="0.3">
      <c r="A38" s="249" t="s">
        <v>215</v>
      </c>
      <c r="B38" s="206"/>
      <c r="C38" s="265">
        <f>P38</f>
        <v>1000</v>
      </c>
      <c r="D38" s="266">
        <f>Q38*P38</f>
        <v>165</v>
      </c>
      <c r="E38" s="32"/>
      <c r="F38" s="266">
        <f>Q38*1.25</f>
        <v>0.20625000000000002</v>
      </c>
      <c r="G38" s="296">
        <f>F38*E38+B38*D38</f>
        <v>0</v>
      </c>
      <c r="H38" s="552"/>
      <c r="I38" s="553"/>
      <c r="J38" s="553"/>
      <c r="K38" s="554"/>
      <c r="P38" s="246">
        <v>1000</v>
      </c>
      <c r="Q38" s="253">
        <v>0.16500000000000001</v>
      </c>
      <c r="R38" s="70">
        <f>221.6/10</f>
        <v>22.16</v>
      </c>
      <c r="S38" s="248">
        <f>B38*C38*R38/1000+E38*R38/1000</f>
        <v>0</v>
      </c>
    </row>
    <row r="39" spans="1:19" x14ac:dyDescent="0.25">
      <c r="A39" s="275"/>
      <c r="B39" s="276"/>
      <c r="C39" s="276"/>
      <c r="D39" s="276"/>
      <c r="E39" s="276"/>
      <c r="F39" s="276"/>
      <c r="G39" s="277"/>
      <c r="H39" s="278"/>
      <c r="I39" s="278"/>
      <c r="J39" s="278"/>
      <c r="K39" s="279"/>
    </row>
    <row r="40" spans="1:19" x14ac:dyDescent="0.25">
      <c r="A40" s="674"/>
      <c r="B40" s="675"/>
      <c r="C40" s="675"/>
      <c r="D40" s="675"/>
      <c r="E40" s="675"/>
      <c r="F40" s="676"/>
      <c r="G40" s="280">
        <f>SUM(G5:G28,G31:G33,G38)</f>
        <v>0</v>
      </c>
      <c r="H40" s="677" t="s">
        <v>22</v>
      </c>
      <c r="I40" s="678"/>
      <c r="J40" s="281"/>
      <c r="K40" s="282"/>
    </row>
    <row r="41" spans="1:19" x14ac:dyDescent="0.25">
      <c r="A41" s="50" t="s">
        <v>88</v>
      </c>
      <c r="B41" s="680">
        <f>SUM(S38:S38,S31:S33,S5:S28)</f>
        <v>0</v>
      </c>
      <c r="C41" s="681"/>
      <c r="D41" s="584"/>
      <c r="E41" s="682"/>
      <c r="F41" s="585"/>
      <c r="G41" s="283">
        <f>G40*0.19</f>
        <v>0</v>
      </c>
      <c r="H41" s="237" t="s">
        <v>216</v>
      </c>
      <c r="I41" s="284"/>
      <c r="J41" s="233"/>
      <c r="K41" s="234"/>
    </row>
    <row r="42" spans="1:19" ht="15.75" thickBot="1" x14ac:dyDescent="0.3">
      <c r="A42" s="683"/>
      <c r="B42" s="684"/>
      <c r="C42" s="684"/>
      <c r="D42" s="684"/>
      <c r="E42" s="684"/>
      <c r="F42" s="685"/>
      <c r="G42" s="285">
        <f>G40+G41</f>
        <v>0</v>
      </c>
      <c r="H42" s="549" t="s">
        <v>24</v>
      </c>
      <c r="I42" s="550"/>
      <c r="J42" s="235"/>
      <c r="K42" s="236"/>
    </row>
    <row r="44" spans="1:19" ht="15" customHeight="1" x14ac:dyDescent="0.25">
      <c r="A44" s="665" t="s">
        <v>217</v>
      </c>
      <c r="B44" s="665"/>
      <c r="C44" s="665"/>
      <c r="D44" s="665"/>
      <c r="E44" s="665"/>
      <c r="F44" s="665"/>
    </row>
    <row r="46" spans="1:19" x14ac:dyDescent="0.25">
      <c r="A46" s="665" t="s">
        <v>218</v>
      </c>
      <c r="B46" s="665"/>
      <c r="C46" s="665"/>
      <c r="D46" s="665"/>
      <c r="E46" s="665"/>
      <c r="F46" s="665"/>
    </row>
    <row r="48" spans="1:19" x14ac:dyDescent="0.25">
      <c r="A48" s="679" t="s">
        <v>219</v>
      </c>
      <c r="B48" s="679"/>
      <c r="C48" s="679"/>
      <c r="D48" s="679"/>
      <c r="E48" s="679"/>
    </row>
    <row r="50" spans="1:5" x14ac:dyDescent="0.25">
      <c r="A50" s="679" t="s">
        <v>220</v>
      </c>
      <c r="B50" s="679"/>
      <c r="C50" s="679"/>
      <c r="D50" s="679"/>
      <c r="E50" s="679"/>
    </row>
  </sheetData>
  <sheetProtection algorithmName="SHA-512" hashValue="hIkzywQ4p/FlG/QBvLQPqs8FCtNWC3bAMbHRnveCw514DN0ABNS/V2wrE4NgNYgWzleWWmAqrwZOJpwKORO0SQ==" saltValue="2zxYpXok266RzvwWlPB1Eg==" spinCount="100000" sheet="1" objects="1" scenarios="1" selectLockedCells="1"/>
  <mergeCells count="51">
    <mergeCell ref="A48:E48"/>
    <mergeCell ref="A50:E50"/>
    <mergeCell ref="B41:C41"/>
    <mergeCell ref="D41:F41"/>
    <mergeCell ref="A42:F42"/>
    <mergeCell ref="H42:I42"/>
    <mergeCell ref="A44:F44"/>
    <mergeCell ref="A46:F46"/>
    <mergeCell ref="H34:K34"/>
    <mergeCell ref="H36:K36"/>
    <mergeCell ref="A37:K37"/>
    <mergeCell ref="H38:K38"/>
    <mergeCell ref="A40:F40"/>
    <mergeCell ref="H40:I40"/>
    <mergeCell ref="A35:K35"/>
    <mergeCell ref="H33:K33"/>
    <mergeCell ref="H22:K22"/>
    <mergeCell ref="H23:K23"/>
    <mergeCell ref="H24:K24"/>
    <mergeCell ref="H25:K25"/>
    <mergeCell ref="H26:K26"/>
    <mergeCell ref="H27:K27"/>
    <mergeCell ref="H28:K28"/>
    <mergeCell ref="A29:K29"/>
    <mergeCell ref="A30:K30"/>
    <mergeCell ref="H31:K31"/>
    <mergeCell ref="H32:K32"/>
    <mergeCell ref="H21:K21"/>
    <mergeCell ref="H8:K8"/>
    <mergeCell ref="H9:K9"/>
    <mergeCell ref="H11:K11"/>
    <mergeCell ref="H12:K12"/>
    <mergeCell ref="H13:K13"/>
    <mergeCell ref="H14:K14"/>
    <mergeCell ref="H15:K15"/>
    <mergeCell ref="H16:K16"/>
    <mergeCell ref="H18:K18"/>
    <mergeCell ref="H19:K19"/>
    <mergeCell ref="H20:K20"/>
    <mergeCell ref="H7:K7"/>
    <mergeCell ref="A2:A3"/>
    <mergeCell ref="B2:B3"/>
    <mergeCell ref="C2:C3"/>
    <mergeCell ref="D2:D3"/>
    <mergeCell ref="E2:E3"/>
    <mergeCell ref="F2:F3"/>
    <mergeCell ref="G2:G3"/>
    <mergeCell ref="H2:K3"/>
    <mergeCell ref="A4:K4"/>
    <mergeCell ref="H5:K5"/>
    <mergeCell ref="H6:K6"/>
  </mergeCells>
  <dataValidations disablePrompts="1" count="1">
    <dataValidation type="list" allowBlank="1" showInputMessage="1" showErrorMessage="1" sqref="C38 C31:C34 C36" xr:uid="{00000000-0002-0000-0400-000000000000}">
      <formula1>P31:P31</formula1>
    </dataValidation>
  </dataValidations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Info</vt:lpstr>
      <vt:lpstr>Wandvolumen</vt:lpstr>
      <vt:lpstr>Griffvolumen</vt:lpstr>
      <vt:lpstr>Klettergriffe</vt:lpstr>
      <vt:lpstr>Zubehör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Helmar Gropp</cp:lastModifiedBy>
  <cp:lastPrinted>2015-05-29T11:04:47Z</cp:lastPrinted>
  <dcterms:created xsi:type="dcterms:W3CDTF">2014-11-18T11:19:19Z</dcterms:created>
  <dcterms:modified xsi:type="dcterms:W3CDTF">2019-01-03T15:50:35Z</dcterms:modified>
</cp:coreProperties>
</file>