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Kletterkultur/+ Preislisten +/"/>
    </mc:Choice>
  </mc:AlternateContent>
  <xr:revisionPtr revIDLastSave="0" documentId="8_{1AC8A689-5D91-8E49-AF42-3C9CF635E18D}" xr6:coauthVersionLast="36" xr6:coauthVersionMax="36" xr10:uidLastSave="{00000000-0000-0000-0000-000000000000}"/>
  <bookViews>
    <workbookView showSheetTabs="0" xWindow="0" yWindow="0" windowWidth="28800" windowHeight="18000" xr2:uid="{00000000-000D-0000-FFFF-FFFF00000000}"/>
  </bookViews>
  <sheets>
    <sheet name="Preisliste 24_4_2015_mit rabat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1" i="1" l="1"/>
  <c r="H138" i="1"/>
  <c r="W85" i="1" l="1"/>
  <c r="W104" i="1"/>
  <c r="W134" i="1"/>
  <c r="W136" i="1" l="1"/>
  <c r="AD51" i="1" s="1"/>
  <c r="X51" i="1"/>
  <c r="AC51" i="1"/>
  <c r="AB51" i="1"/>
  <c r="AF51" i="1"/>
  <c r="AI51" i="1"/>
  <c r="Y51" i="1"/>
  <c r="Z51" i="1"/>
  <c r="AA51" i="1"/>
  <c r="AK51" i="1"/>
  <c r="AE51" i="1"/>
  <c r="AG51" i="1"/>
  <c r="AH51" i="1"/>
  <c r="AJ51" i="1"/>
  <c r="AB50" i="1" l="1"/>
  <c r="AN52" i="1" l="1"/>
  <c r="AN78" i="1"/>
  <c r="AN77" i="1"/>
  <c r="X57" i="1" l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S95" i="1" l="1"/>
  <c r="AR95" i="1"/>
  <c r="AQ95" i="1"/>
  <c r="AP95" i="1"/>
  <c r="AN95" i="1"/>
  <c r="AN94" i="1"/>
  <c r="AM95" i="1"/>
  <c r="AS85" i="1"/>
  <c r="AR85" i="1"/>
  <c r="AQ85" i="1"/>
  <c r="AO85" i="1"/>
  <c r="AN85" i="1"/>
  <c r="AM85" i="1"/>
  <c r="AQ68" i="1"/>
  <c r="AP68" i="1"/>
  <c r="AR68" i="1"/>
  <c r="AO68" i="1"/>
  <c r="AN68" i="1"/>
  <c r="AM68" i="1"/>
  <c r="AO51" i="1" l="1"/>
  <c r="AM90" i="1"/>
  <c r="AU115" i="1"/>
  <c r="AO111" i="1"/>
  <c r="AN111" i="1"/>
  <c r="AR110" i="1"/>
  <c r="AP109" i="1"/>
  <c r="AQ108" i="1"/>
  <c r="AO108" i="1"/>
  <c r="AN108" i="1"/>
  <c r="AN106" i="1"/>
  <c r="AM106" i="1"/>
  <c r="AV95" i="1"/>
  <c r="AU95" i="1"/>
  <c r="AT95" i="1"/>
  <c r="AO95" i="1"/>
  <c r="E95" i="1"/>
  <c r="AP92" i="1"/>
  <c r="AP91" i="1"/>
  <c r="AN90" i="1"/>
  <c r="AQ89" i="1"/>
  <c r="AR88" i="1"/>
  <c r="AS87" i="1"/>
  <c r="AV85" i="1"/>
  <c r="AU85" i="1"/>
  <c r="AT85" i="1"/>
  <c r="AP85" i="1"/>
  <c r="E85" i="1"/>
  <c r="AN84" i="1"/>
  <c r="AM84" i="1"/>
  <c r="AN80" i="1"/>
  <c r="AO79" i="1"/>
  <c r="AN79" i="1"/>
  <c r="AM78" i="1"/>
  <c r="AM77" i="1"/>
  <c r="AS76" i="1"/>
  <c r="AQ75" i="1"/>
  <c r="AO75" i="1"/>
  <c r="AQ74" i="1"/>
  <c r="AR73" i="1"/>
  <c r="AQ73" i="1"/>
  <c r="AR72" i="1"/>
  <c r="AQ72" i="1"/>
  <c r="AQ71" i="1"/>
  <c r="AO71" i="1"/>
  <c r="AS70" i="1"/>
  <c r="AV68" i="1"/>
  <c r="AU68" i="1"/>
  <c r="AT68" i="1"/>
  <c r="AS68" i="1"/>
  <c r="E68" i="1"/>
  <c r="AN67" i="1"/>
  <c r="AM67" i="1"/>
  <c r="AN64" i="1"/>
  <c r="AM64" i="1"/>
  <c r="AQ63" i="1"/>
  <c r="AO62" i="1"/>
  <c r="AN62" i="1"/>
  <c r="AR61" i="1"/>
  <c r="AN60" i="1"/>
  <c r="AN59" i="1"/>
  <c r="AP58" i="1"/>
  <c r="AQ57" i="1"/>
  <c r="AP57" i="1"/>
  <c r="AO56" i="1"/>
  <c r="AN56" i="1"/>
  <c r="AO55" i="1"/>
  <c r="AN55" i="1"/>
  <c r="AO54" i="1"/>
  <c r="AN54" i="1"/>
  <c r="AN53" i="1"/>
  <c r="AM53" i="1"/>
  <c r="AO52" i="1"/>
  <c r="U138" i="1" l="1"/>
  <c r="AK58" i="1" s="1"/>
  <c r="M138" i="1"/>
  <c r="AC58" i="1" s="1"/>
  <c r="T138" i="1"/>
  <c r="AJ58" i="1" s="1"/>
  <c r="L138" i="1"/>
  <c r="AB58" i="1" s="1"/>
  <c r="S138" i="1"/>
  <c r="AI58" i="1" s="1"/>
  <c r="X58" i="1"/>
  <c r="R138" i="1"/>
  <c r="AH58" i="1" s="1"/>
  <c r="J138" i="1"/>
  <c r="Q138" i="1"/>
  <c r="AG58" i="1" s="1"/>
  <c r="I138" i="1"/>
  <c r="Y58" i="1" s="1"/>
  <c r="P138" i="1"/>
  <c r="AF58" i="1" s="1"/>
  <c r="O138" i="1"/>
  <c r="AE58" i="1" s="1"/>
  <c r="K138" i="1"/>
  <c r="AA58" i="1" s="1"/>
  <c r="N138" i="1"/>
  <c r="AD58" i="1" s="1"/>
  <c r="AR152" i="1"/>
  <c r="AO152" i="1"/>
  <c r="AQ152" i="1"/>
  <c r="AS152" i="1"/>
  <c r="AT152" i="1"/>
  <c r="AP152" i="1"/>
  <c r="AV152" i="1"/>
  <c r="AM152" i="1"/>
  <c r="AU152" i="1"/>
  <c r="AN152" i="1"/>
  <c r="S151" i="1"/>
  <c r="T151" i="1"/>
  <c r="U151" i="1"/>
  <c r="R151" i="1"/>
  <c r="Z58" i="1" l="1"/>
  <c r="J140" i="1"/>
  <c r="J144" i="1"/>
  <c r="AA54" i="1" l="1"/>
  <c r="AF54" i="1"/>
  <c r="Z54" i="1"/>
  <c r="AH54" i="1"/>
  <c r="AC54" i="1"/>
  <c r="AE54" i="1"/>
  <c r="Y54" i="1"/>
  <c r="AI54" i="1"/>
  <c r="AK54" i="1"/>
  <c r="AD54" i="1"/>
  <c r="AB54" i="1"/>
  <c r="AG54" i="1"/>
  <c r="AJ54" i="1"/>
  <c r="S150" i="1"/>
  <c r="X54" i="1"/>
  <c r="R150" i="1" l="1"/>
  <c r="P150" i="1"/>
  <c r="N150" i="1"/>
  <c r="J145" i="1"/>
  <c r="J153" i="1" s="1"/>
  <c r="U150" i="1"/>
  <c r="Q150" i="1"/>
  <c r="O150" i="1"/>
  <c r="L150" i="1"/>
  <c r="T150" i="1"/>
  <c r="M150" i="1"/>
  <c r="J146" i="1" l="1"/>
  <c r="J142" i="1"/>
  <c r="J147" i="1"/>
  <c r="J155" i="1"/>
  <c r="J156" i="1" s="1"/>
  <c r="J148" i="1"/>
  <c r="J151" i="1"/>
  <c r="J149" i="1"/>
  <c r="J150" i="1"/>
  <c r="J152" i="1"/>
</calcChain>
</file>

<file path=xl/sharedStrings.xml><?xml version="1.0" encoding="utf-8"?>
<sst xmlns="http://schemas.openxmlformats.org/spreadsheetml/2006/main" count="345" uniqueCount="236">
  <si>
    <t>Artikelnr.</t>
  </si>
  <si>
    <t>Set/Griff</t>
  </si>
  <si>
    <t>Anzahl</t>
  </si>
  <si>
    <t>gelb</t>
  </si>
  <si>
    <t>rot</t>
  </si>
  <si>
    <t>grün</t>
  </si>
  <si>
    <t>blau</t>
  </si>
  <si>
    <t>schwarz</t>
  </si>
  <si>
    <t>orange</t>
  </si>
  <si>
    <t>lila</t>
  </si>
  <si>
    <t>grau</t>
  </si>
  <si>
    <t>weiß</t>
  </si>
  <si>
    <t>fl. grün</t>
  </si>
  <si>
    <t>fl. gelb</t>
  </si>
  <si>
    <t>fl. orange</t>
  </si>
  <si>
    <t>fl.purple</t>
  </si>
  <si>
    <t>fl.pink</t>
  </si>
  <si>
    <t>M10 x 40</t>
  </si>
  <si>
    <t>M10 x 50</t>
  </si>
  <si>
    <t>M10 x 60</t>
  </si>
  <si>
    <t>M10 x 70</t>
  </si>
  <si>
    <t>M10 x 80</t>
  </si>
  <si>
    <t>M10 x 100</t>
  </si>
  <si>
    <t>M10 x 120</t>
  </si>
  <si>
    <t>M10 x 140</t>
  </si>
  <si>
    <t>M10 x 160</t>
  </si>
  <si>
    <t>M10 x 180</t>
  </si>
  <si>
    <t>LS-001</t>
  </si>
  <si>
    <t>Limestone</t>
  </si>
  <si>
    <t>Henkel Set 1</t>
  </si>
  <si>
    <t>LS-002</t>
  </si>
  <si>
    <t>Mini-Henkel Set 1</t>
  </si>
  <si>
    <t>LS-003</t>
  </si>
  <si>
    <t>Leisten Set 1</t>
  </si>
  <si>
    <t>LS-004</t>
  </si>
  <si>
    <t>Henkel Set 2</t>
  </si>
  <si>
    <t>LS-005</t>
  </si>
  <si>
    <t>Micro-Henkel Set 1</t>
  </si>
  <si>
    <t>LS-006</t>
  </si>
  <si>
    <t>Henkel Set 3</t>
  </si>
  <si>
    <t>LS-007</t>
  </si>
  <si>
    <t>Henkel Set 5</t>
  </si>
  <si>
    <t>LS-008</t>
  </si>
  <si>
    <t>Pilz</t>
  </si>
  <si>
    <t>LS-009</t>
  </si>
  <si>
    <t>Lochplatte</t>
  </si>
  <si>
    <t>LS-010</t>
  </si>
  <si>
    <t>Fingerlöcher</t>
  </si>
  <si>
    <t>LS-011</t>
  </si>
  <si>
    <t>Doppel-Henkel</t>
  </si>
  <si>
    <t>LS-012</t>
  </si>
  <si>
    <t>Mini-Henkel Set 2</t>
  </si>
  <si>
    <t>LS-013</t>
  </si>
  <si>
    <t>Ring</t>
  </si>
  <si>
    <t>LS-014</t>
  </si>
  <si>
    <t>Leisten Set 2</t>
  </si>
  <si>
    <t>LS-015</t>
  </si>
  <si>
    <t>Zangen Set 1</t>
  </si>
  <si>
    <t>LSSP-001</t>
  </si>
  <si>
    <t>Spaxtritte</t>
  </si>
  <si>
    <t>LST-001</t>
  </si>
  <si>
    <t xml:space="preserve">Tritte M10 </t>
  </si>
  <si>
    <t>LS-ALL</t>
  </si>
  <si>
    <t>Komplettes Set</t>
  </si>
  <si>
    <t>S-001</t>
  </si>
  <si>
    <t>Sandstein</t>
  </si>
  <si>
    <t>Sloper #1</t>
  </si>
  <si>
    <t>S-002</t>
  </si>
  <si>
    <t>S-003</t>
  </si>
  <si>
    <t>S-004</t>
  </si>
  <si>
    <t>Sloper Set 1</t>
  </si>
  <si>
    <t>S-005</t>
  </si>
  <si>
    <t>Sloper #2</t>
  </si>
  <si>
    <t>S-006</t>
  </si>
  <si>
    <t>S-007</t>
  </si>
  <si>
    <t>Sloper #3</t>
  </si>
  <si>
    <t>S-008</t>
  </si>
  <si>
    <t>S-009</t>
  </si>
  <si>
    <t>S-010</t>
  </si>
  <si>
    <t>S-011</t>
  </si>
  <si>
    <t>ST-001</t>
  </si>
  <si>
    <t>S-ALL</t>
  </si>
  <si>
    <t>GR-001</t>
  </si>
  <si>
    <t>Granit</t>
  </si>
  <si>
    <t xml:space="preserve">Sloper #1 </t>
  </si>
  <si>
    <t>GR-002</t>
  </si>
  <si>
    <t xml:space="preserve">Sloper #2 </t>
  </si>
  <si>
    <t>GR-003</t>
  </si>
  <si>
    <t xml:space="preserve">Sloper #3 </t>
  </si>
  <si>
    <t>GR-004</t>
  </si>
  <si>
    <t>GR-005</t>
  </si>
  <si>
    <t xml:space="preserve">Sloper #4 </t>
  </si>
  <si>
    <t>GR-006</t>
  </si>
  <si>
    <t xml:space="preserve">Mega-Henkel </t>
  </si>
  <si>
    <t>GR-007</t>
  </si>
  <si>
    <t>Henkel-Set 1</t>
  </si>
  <si>
    <t>GR-008</t>
  </si>
  <si>
    <t>Tritte M10</t>
  </si>
  <si>
    <t>GR-ALL</t>
  </si>
  <si>
    <t>RD-001</t>
  </si>
  <si>
    <t>Ring-Ding</t>
  </si>
  <si>
    <t>Ring #1</t>
  </si>
  <si>
    <t>RD-002</t>
  </si>
  <si>
    <t>Ring #2</t>
  </si>
  <si>
    <t>RD-003</t>
  </si>
  <si>
    <t>Ring #3</t>
  </si>
  <si>
    <t>RD-004</t>
  </si>
  <si>
    <t>Ring #4</t>
  </si>
  <si>
    <t>RD-005</t>
  </si>
  <si>
    <t>Mini-Ringe</t>
  </si>
  <si>
    <t>RD-006</t>
  </si>
  <si>
    <t>Large #1</t>
  </si>
  <si>
    <t>RD-007</t>
  </si>
  <si>
    <t>Medium #1</t>
  </si>
  <si>
    <t>TR-001</t>
  </si>
  <si>
    <t>Tritte M10 versch.</t>
  </si>
  <si>
    <t>FS-001</t>
  </si>
  <si>
    <t>Freestyle</t>
  </si>
  <si>
    <t>FS-002</t>
  </si>
  <si>
    <t>FS-003</t>
  </si>
  <si>
    <t>Chilie</t>
  </si>
  <si>
    <t>FS-004</t>
  </si>
  <si>
    <t>FS-005</t>
  </si>
  <si>
    <t>Dual-Tex Leisten</t>
  </si>
  <si>
    <t>FS-006</t>
  </si>
  <si>
    <t>Koi-Pinch</t>
  </si>
  <si>
    <t>BL-001</t>
  </si>
  <si>
    <t>Bleau</t>
  </si>
  <si>
    <t>Sloper</t>
  </si>
  <si>
    <t>TH-001</t>
  </si>
  <si>
    <t>Therapie</t>
  </si>
  <si>
    <t>Therapie Set-1 klein</t>
  </si>
  <si>
    <t>BA-001</t>
  </si>
  <si>
    <t>Basix</t>
  </si>
  <si>
    <t>Spax-Leisten Set 1</t>
  </si>
  <si>
    <t>BA-002</t>
  </si>
  <si>
    <t>Geo Sloper</t>
  </si>
  <si>
    <t>Preis VK</t>
  </si>
  <si>
    <t>Anzahl der benötigten Schrauben</t>
  </si>
  <si>
    <t>Rabatt</t>
  </si>
  <si>
    <t>&gt; 1000 € = 5%</t>
  </si>
  <si>
    <t>&gt; 1500 € = 7%</t>
  </si>
  <si>
    <t>&gt; 2000 € = 10%</t>
  </si>
  <si>
    <t>&gt; 2500 € = 12%</t>
  </si>
  <si>
    <t>&gt; 3000 € = 15%</t>
  </si>
  <si>
    <t>&gt; 5000 € = 20%</t>
  </si>
  <si>
    <t>&gt; 500 €   = 2%</t>
  </si>
  <si>
    <t>Rechnungsanschrift</t>
  </si>
  <si>
    <t>Name:</t>
  </si>
  <si>
    <t>Firma:</t>
  </si>
  <si>
    <t>Straße:</t>
  </si>
  <si>
    <t>E-Mail:</t>
  </si>
  <si>
    <t>PLZ/ Stadt:</t>
  </si>
  <si>
    <t>Land:</t>
  </si>
  <si>
    <t>Ust.-ID:</t>
  </si>
  <si>
    <t>Größe</t>
  </si>
  <si>
    <t>Tritte</t>
  </si>
  <si>
    <t>Komplettes Lieferprogramm</t>
  </si>
  <si>
    <t>L</t>
  </si>
  <si>
    <t>M - L</t>
  </si>
  <si>
    <t>S</t>
  </si>
  <si>
    <t>S - M</t>
  </si>
  <si>
    <t>L - XL</t>
  </si>
  <si>
    <t>2 XL</t>
  </si>
  <si>
    <t>XL</t>
  </si>
  <si>
    <t>M</t>
  </si>
  <si>
    <t>XS</t>
  </si>
  <si>
    <t>XS - 2 XL</t>
  </si>
  <si>
    <t>8 XL</t>
  </si>
  <si>
    <t>6 XL</t>
  </si>
  <si>
    <t>5 XL</t>
  </si>
  <si>
    <t>4 XL</t>
  </si>
  <si>
    <t>3 XL</t>
  </si>
  <si>
    <t>XS -S</t>
  </si>
  <si>
    <t>Gesamt netto</t>
  </si>
  <si>
    <t>Schrauben</t>
  </si>
  <si>
    <t>zzgl. 19% MwSt.</t>
  </si>
  <si>
    <t>Alle Preise zzgl. 19% MwSt. und Versandkosten.</t>
  </si>
  <si>
    <t>Gesamt netto rabattiert</t>
  </si>
  <si>
    <t>Summe Griffe netto</t>
  </si>
  <si>
    <t xml:space="preserve">Die gewünschte Anzahl der Sets in die jeweilien Felder eintragen, abspeichern und per Mail an uns zurück schicken. Wir werden Ihnen dann ein Angebot inkl. Versandkosten und Liefertermin zukommen lassen.    </t>
  </si>
  <si>
    <t>Gewicht</t>
  </si>
  <si>
    <t>Gesamtgewicht pro Farbe</t>
  </si>
  <si>
    <t>Produktionsliste</t>
  </si>
  <si>
    <t>Preis pro Farbe</t>
  </si>
  <si>
    <t>Griffe pro Farbe</t>
  </si>
  <si>
    <t>Gesamtgewicht komplette Bestellung:</t>
  </si>
  <si>
    <t>BA-003</t>
  </si>
  <si>
    <t>2XL</t>
  </si>
  <si>
    <t>climbing holds  -  made in germany</t>
  </si>
  <si>
    <t>Vertrieb / Ansprechpartner</t>
  </si>
  <si>
    <t>info@kletterkultur.com</t>
  </si>
  <si>
    <t>Johannes Kielmann / Joseph Wetzel</t>
  </si>
  <si>
    <t>Gesamtpreis brutto</t>
  </si>
  <si>
    <t>Anzahl der Griffe</t>
  </si>
  <si>
    <t>.-,</t>
  </si>
  <si>
    <t>S-012</t>
  </si>
  <si>
    <t>Sloper #4 "Nase" -schlecht</t>
  </si>
  <si>
    <t>S-013</t>
  </si>
  <si>
    <t>Sloper #5 "Nase" -positiv</t>
  </si>
  <si>
    <t>S-014</t>
  </si>
  <si>
    <t>Sloper #6 "Zahn"</t>
  </si>
  <si>
    <t>7XL</t>
  </si>
  <si>
    <t>BluePill</t>
  </si>
  <si>
    <t>Wettkampfset #1</t>
  </si>
  <si>
    <t>Wettkampfset #2</t>
  </si>
  <si>
    <t>Wettkampfset #3</t>
  </si>
  <si>
    <t>Wettkampfset #4</t>
  </si>
  <si>
    <t>Wettkampfset #5</t>
  </si>
  <si>
    <t>Wettkampfset #6</t>
  </si>
  <si>
    <t>Wettkampfset #7</t>
  </si>
  <si>
    <t>Wettkampfset #8</t>
  </si>
  <si>
    <t>GIGA</t>
  </si>
  <si>
    <t>XS-S</t>
  </si>
  <si>
    <t>XXS-S</t>
  </si>
  <si>
    <t>M-XL</t>
  </si>
  <si>
    <t>L-XL</t>
  </si>
  <si>
    <t>Wettkampfset, komplett #1-8</t>
  </si>
  <si>
    <t>XXS-GIGA</t>
  </si>
  <si>
    <t>RD-ALL</t>
  </si>
  <si>
    <t>S - 8XL</t>
  </si>
  <si>
    <t>Gesamt</t>
  </si>
  <si>
    <t>BPcomp-01</t>
  </si>
  <si>
    <t>BPcomp-02</t>
  </si>
  <si>
    <t>BPcomp-03</t>
  </si>
  <si>
    <t>BPcomp-04</t>
  </si>
  <si>
    <t>BPcomp-05</t>
  </si>
  <si>
    <t>BPcomp-06</t>
  </si>
  <si>
    <t>BPcomp-07</t>
  </si>
  <si>
    <t>BPcomp-08</t>
  </si>
  <si>
    <t>BPcomp-All</t>
  </si>
  <si>
    <t>Kletterkultur GbR</t>
  </si>
  <si>
    <t>89143 Blaubeuren</t>
  </si>
  <si>
    <t>Stand: 25.01.2016</t>
  </si>
  <si>
    <t>Daniel-Weil-Straße 5</t>
  </si>
  <si>
    <t>Lieferanschrift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</si>
</sst>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5" formatCode="0\ &quot;g&quot;"/>
    <numFmt numFmtId="166" formatCode="#,##0\ &quot;€&quot;"/>
    <numFmt numFmtId="167" formatCode="#\ \P\c\k\."/>
    <numFmt numFmtId="168" formatCode="General\ &quot;cent/Stk.&quot;"/>
    <numFmt numFmtId="169" formatCode="#,##0.00\ &quot;€&quot;"/>
    <numFmt numFmtId="170" formatCode="0.00\ &quot;kg&quot;"/>
  </numFmts>
  <fonts count="4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b/>
      <u/>
      <sz val="18"/>
      <color theme="1"/>
      <name val="Arial"/>
      <family val="2"/>
    </font>
    <font>
      <b/>
      <u/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0"/>
      <name val="Arial"/>
      <family val="2"/>
    </font>
    <font>
      <b/>
      <u/>
      <sz val="9"/>
      <color rgb="FFFF0000"/>
      <name val="Arial"/>
      <family val="2"/>
    </font>
    <font>
      <sz val="8"/>
      <color rgb="FF000000"/>
      <name val="Arial Narrow"/>
      <family val="2"/>
    </font>
    <font>
      <u/>
      <sz val="9"/>
      <color theme="1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0"/>
      <name val="Arial Narrow"/>
      <family val="2"/>
    </font>
    <font>
      <b/>
      <u/>
      <sz val="18"/>
      <color theme="1"/>
      <name val="Arial Narrow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theme="1" tint="0.34998626667073579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0"/>
      <name val="Arial Narrow"/>
      <family val="2"/>
    </font>
    <font>
      <b/>
      <u/>
      <sz val="12"/>
      <color theme="1"/>
      <name val="Arial"/>
      <family val="2"/>
    </font>
    <font>
      <sz val="8"/>
      <color theme="10"/>
      <name val="Arial"/>
      <family val="2"/>
    </font>
    <font>
      <b/>
      <u/>
      <sz val="9"/>
      <color theme="10"/>
      <name val="Arial Narrow"/>
      <family val="2"/>
    </font>
    <font>
      <sz val="22"/>
      <color theme="1"/>
      <name val="Arial Narrow"/>
      <family val="2"/>
    </font>
    <font>
      <b/>
      <sz val="9"/>
      <color theme="0"/>
      <name val="Arial"/>
      <family val="2"/>
    </font>
    <font>
      <u/>
      <sz val="9"/>
      <color theme="8" tint="-0.249977111117893"/>
      <name val="Arial"/>
      <family val="2"/>
    </font>
    <font>
      <b/>
      <u/>
      <sz val="10"/>
      <color theme="0"/>
      <name val="Arial Narrow"/>
      <family val="2"/>
    </font>
    <font>
      <b/>
      <sz val="8"/>
      <color theme="0"/>
      <name val="Arial Narrow"/>
      <family val="2"/>
    </font>
    <font>
      <sz val="7"/>
      <color theme="1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EB613D"/>
      </patternFill>
    </fill>
    <fill>
      <patternFill patternType="solid">
        <fgColor rgb="FFECFE06"/>
        <bgColor indexed="64"/>
      </patternFill>
    </fill>
    <fill>
      <patternFill patternType="solid">
        <fgColor rgb="FFFF3333"/>
        <bgColor indexed="64"/>
      </patternFill>
    </fill>
    <fill>
      <patternFill patternType="solid">
        <fgColor rgb="FF0B9A00"/>
        <bgColor indexed="64"/>
      </patternFill>
    </fill>
    <fill>
      <patternFill patternType="solid">
        <fgColor rgb="FF0036B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C8610"/>
        <bgColor indexed="64"/>
      </patternFill>
    </fill>
    <fill>
      <patternFill patternType="solid">
        <fgColor rgb="FF8023F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1FF07"/>
        <bgColor indexed="64"/>
      </patternFill>
    </fill>
    <fill>
      <patternFill patternType="solid">
        <fgColor rgb="FFD4FE02"/>
        <bgColor indexed="64"/>
      </patternFill>
    </fill>
    <fill>
      <patternFill patternType="solid">
        <fgColor rgb="FFFE49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C28D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84D1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EB613D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rgb="FFEB613D"/>
      </patternFill>
    </fill>
    <fill>
      <patternFill patternType="solid">
        <fgColor theme="4" tint="0.59999389629810485"/>
        <bgColor rgb="FFEB613D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FD1BAC"/>
        <bgColor indexed="64"/>
      </patternFill>
    </fill>
    <fill>
      <patternFill patternType="solid">
        <fgColor rgb="FF2BD802"/>
        <bgColor indexed="64"/>
      </patternFill>
    </fill>
    <fill>
      <patternFill patternType="solid">
        <fgColor rgb="FFB591F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2">
    <xf numFmtId="0" fontId="0" fillId="0" borderId="0" xfId="0"/>
    <xf numFmtId="0" fontId="8" fillId="0" borderId="0" xfId="0" applyFont="1"/>
    <xf numFmtId="0" fontId="9" fillId="0" borderId="0" xfId="0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3" fillId="19" borderId="0" xfId="0" applyFont="1" applyFill="1" applyBorder="1" applyAlignment="1" applyProtection="1"/>
    <xf numFmtId="0" fontId="4" fillId="0" borderId="0" xfId="0" applyFont="1" applyAlignment="1">
      <alignment horizontal="left" vertical="top"/>
    </xf>
    <xf numFmtId="0" fontId="10" fillId="0" borderId="0" xfId="0" applyFont="1" applyBorder="1" applyAlignment="1">
      <alignment vertical="top"/>
    </xf>
    <xf numFmtId="0" fontId="3" fillId="22" borderId="0" xfId="0" applyFont="1" applyFill="1" applyBorder="1" applyAlignment="1" applyProtection="1">
      <alignment horizontal="center"/>
    </xf>
    <xf numFmtId="0" fontId="3" fillId="22" borderId="0" xfId="0" applyFont="1" applyFill="1" applyBorder="1" applyProtection="1"/>
    <xf numFmtId="0" fontId="4" fillId="19" borderId="0" xfId="0" applyFont="1" applyFill="1" applyBorder="1" applyAlignment="1" applyProtection="1">
      <alignment horizontal="center"/>
    </xf>
    <xf numFmtId="0" fontId="10" fillId="22" borderId="0" xfId="0" applyFont="1" applyFill="1" applyBorder="1" applyAlignment="1" applyProtection="1">
      <alignment horizontal="center" vertical="center"/>
    </xf>
    <xf numFmtId="0" fontId="14" fillId="0" borderId="0" xfId="0" applyFont="1" applyBorder="1"/>
    <xf numFmtId="0" fontId="14" fillId="0" borderId="0" xfId="0" applyFont="1"/>
    <xf numFmtId="166" fontId="15" fillId="19" borderId="0" xfId="0" applyNumberFormat="1" applyFont="1" applyFill="1" applyBorder="1" applyAlignment="1" applyProtection="1">
      <alignment horizontal="center"/>
      <protection hidden="1"/>
    </xf>
    <xf numFmtId="0" fontId="16" fillId="0" borderId="0" xfId="1" applyFont="1" applyBorder="1" applyAlignment="1">
      <alignment horizontal="center" vertical="center"/>
    </xf>
    <xf numFmtId="0" fontId="12" fillId="0" borderId="4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2" fillId="19" borderId="0" xfId="0" applyFont="1" applyFill="1" applyBorder="1" applyAlignment="1" applyProtection="1">
      <alignment horizontal="center"/>
    </xf>
    <xf numFmtId="0" fontId="10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vertical="center"/>
    </xf>
    <xf numFmtId="0" fontId="22" fillId="21" borderId="4" xfId="0" applyFont="1" applyFill="1" applyBorder="1" applyAlignment="1" applyProtection="1">
      <alignment horizontal="center"/>
    </xf>
    <xf numFmtId="0" fontId="22" fillId="19" borderId="0" xfId="0" applyFont="1" applyFill="1" applyBorder="1" applyAlignment="1" applyProtection="1">
      <alignment horizontal="center"/>
    </xf>
    <xf numFmtId="0" fontId="22" fillId="19" borderId="4" xfId="0" applyFont="1" applyFill="1" applyBorder="1" applyAlignment="1" applyProtection="1">
      <alignment horizontal="center"/>
    </xf>
    <xf numFmtId="0" fontId="23" fillId="19" borderId="0" xfId="0" applyFont="1" applyFill="1" applyBorder="1" applyAlignment="1" applyProtection="1">
      <alignment horizontal="center"/>
    </xf>
    <xf numFmtId="0" fontId="23" fillId="5" borderId="1" xfId="0" applyFont="1" applyFill="1" applyBorder="1" applyAlignment="1" applyProtection="1">
      <alignment horizontal="center"/>
      <protection locked="0"/>
    </xf>
    <xf numFmtId="0" fontId="23" fillId="6" borderId="1" xfId="0" applyFont="1" applyFill="1" applyBorder="1" applyAlignment="1" applyProtection="1">
      <alignment horizontal="center"/>
      <protection locked="0"/>
    </xf>
    <xf numFmtId="0" fontId="25" fillId="9" borderId="1" xfId="0" applyFont="1" applyFill="1" applyBorder="1" applyAlignment="1" applyProtection="1">
      <alignment horizontal="center"/>
      <protection locked="0"/>
    </xf>
    <xf numFmtId="0" fontId="23" fillId="10" borderId="1" xfId="0" applyFont="1" applyFill="1" applyBorder="1" applyAlignment="1" applyProtection="1">
      <alignment horizontal="center"/>
      <protection locked="0"/>
    </xf>
    <xf numFmtId="0" fontId="23" fillId="13" borderId="1" xfId="0" applyFont="1" applyFill="1" applyBorder="1" applyAlignment="1" applyProtection="1">
      <alignment horizontal="center"/>
      <protection locked="0"/>
    </xf>
    <xf numFmtId="0" fontId="23" fillId="14" borderId="1" xfId="0" applyFont="1" applyFill="1" applyBorder="1" applyAlignment="1" applyProtection="1">
      <alignment horizontal="center"/>
      <protection locked="0"/>
    </xf>
    <xf numFmtId="0" fontId="23" fillId="15" borderId="1" xfId="0" applyFont="1" applyFill="1" applyBorder="1" applyAlignment="1" applyProtection="1">
      <alignment horizontal="center"/>
      <protection locked="0"/>
    </xf>
    <xf numFmtId="0" fontId="23" fillId="16" borderId="1" xfId="0" applyFont="1" applyFill="1" applyBorder="1" applyAlignment="1" applyProtection="1">
      <alignment horizontal="center"/>
      <protection locked="0"/>
    </xf>
    <xf numFmtId="0" fontId="23" fillId="0" borderId="0" xfId="0" applyFont="1"/>
    <xf numFmtId="0" fontId="23" fillId="5" borderId="2" xfId="0" applyFont="1" applyFill="1" applyBorder="1" applyAlignment="1" applyProtection="1">
      <alignment horizontal="center"/>
      <protection locked="0"/>
    </xf>
    <xf numFmtId="0" fontId="23" fillId="6" borderId="2" xfId="0" applyFont="1" applyFill="1" applyBorder="1" applyAlignment="1" applyProtection="1">
      <alignment horizontal="center"/>
      <protection locked="0"/>
    </xf>
    <xf numFmtId="0" fontId="23" fillId="10" borderId="2" xfId="0" applyFont="1" applyFill="1" applyBorder="1" applyAlignment="1" applyProtection="1">
      <alignment horizontal="center"/>
      <protection locked="0"/>
    </xf>
    <xf numFmtId="0" fontId="23" fillId="13" borderId="2" xfId="0" applyFont="1" applyFill="1" applyBorder="1" applyAlignment="1" applyProtection="1">
      <alignment horizontal="center"/>
      <protection locked="0"/>
    </xf>
    <xf numFmtId="0" fontId="23" fillId="14" borderId="2" xfId="0" applyFont="1" applyFill="1" applyBorder="1" applyAlignment="1" applyProtection="1">
      <alignment horizontal="center"/>
      <protection locked="0"/>
    </xf>
    <xf numFmtId="0" fontId="23" fillId="15" borderId="2" xfId="0" applyFont="1" applyFill="1" applyBorder="1" applyAlignment="1" applyProtection="1">
      <alignment horizontal="center"/>
      <protection locked="0"/>
    </xf>
    <xf numFmtId="0" fontId="23" fillId="16" borderId="2" xfId="0" applyFont="1" applyFill="1" applyBorder="1" applyAlignment="1" applyProtection="1">
      <alignment horizontal="center"/>
      <protection locked="0"/>
    </xf>
    <xf numFmtId="0" fontId="23" fillId="19" borderId="1" xfId="0" applyFont="1" applyFill="1" applyBorder="1" applyAlignment="1" applyProtection="1">
      <alignment horizontal="center"/>
      <protection locked="0"/>
    </xf>
    <xf numFmtId="0" fontId="23" fillId="5" borderId="9" xfId="0" applyFont="1" applyFill="1" applyBorder="1" applyAlignment="1" applyProtection="1">
      <alignment horizontal="center"/>
      <protection locked="0"/>
    </xf>
    <xf numFmtId="0" fontId="23" fillId="6" borderId="9" xfId="0" applyFont="1" applyFill="1" applyBorder="1" applyAlignment="1" applyProtection="1">
      <alignment horizontal="center"/>
      <protection locked="0"/>
    </xf>
    <xf numFmtId="0" fontId="23" fillId="10" borderId="9" xfId="0" applyFont="1" applyFill="1" applyBorder="1" applyAlignment="1" applyProtection="1">
      <alignment horizontal="center"/>
      <protection locked="0"/>
    </xf>
    <xf numFmtId="0" fontId="23" fillId="19" borderId="9" xfId="0" applyFont="1" applyFill="1" applyBorder="1" applyAlignment="1" applyProtection="1">
      <alignment horizontal="center"/>
      <protection locked="0"/>
    </xf>
    <xf numFmtId="0" fontId="23" fillId="14" borderId="9" xfId="0" applyFont="1" applyFill="1" applyBorder="1" applyAlignment="1" applyProtection="1">
      <alignment horizontal="center"/>
      <protection locked="0"/>
    </xf>
    <xf numFmtId="0" fontId="23" fillId="15" borderId="9" xfId="0" applyFont="1" applyFill="1" applyBorder="1" applyAlignment="1" applyProtection="1">
      <alignment horizontal="center"/>
      <protection locked="0"/>
    </xf>
    <xf numFmtId="0" fontId="23" fillId="16" borderId="9" xfId="0" applyFont="1" applyFill="1" applyBorder="1" applyAlignment="1" applyProtection="1">
      <alignment horizontal="center"/>
      <protection locked="0"/>
    </xf>
    <xf numFmtId="0" fontId="23" fillId="19" borderId="2" xfId="0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0" fontId="19" fillId="0" borderId="0" xfId="1" applyFont="1" applyAlignment="1">
      <alignment horizontal="center" vertical="top"/>
    </xf>
    <xf numFmtId="0" fontId="20" fillId="3" borderId="1" xfId="0" applyFont="1" applyFill="1" applyBorder="1" applyAlignment="1" applyProtection="1">
      <alignment horizontal="center"/>
    </xf>
    <xf numFmtId="0" fontId="22" fillId="19" borderId="0" xfId="0" applyFont="1" applyFill="1" applyBorder="1" applyAlignment="1" applyProtection="1"/>
    <xf numFmtId="0" fontId="22" fillId="19" borderId="4" xfId="0" applyFont="1" applyFill="1" applyBorder="1" applyAlignment="1" applyProtection="1"/>
    <xf numFmtId="0" fontId="22" fillId="3" borderId="1" xfId="0" applyFont="1" applyFill="1" applyBorder="1" applyAlignment="1" applyProtection="1">
      <alignment horizontal="center"/>
    </xf>
    <xf numFmtId="0" fontId="22" fillId="0" borderId="0" xfId="0" applyFont="1"/>
    <xf numFmtId="0" fontId="22" fillId="21" borderId="4" xfId="0" applyFont="1" applyFill="1" applyBorder="1" applyAlignment="1" applyProtection="1"/>
    <xf numFmtId="0" fontId="23" fillId="5" borderId="8" xfId="0" applyFont="1" applyFill="1" applyBorder="1" applyAlignment="1" applyProtection="1">
      <alignment horizontal="center"/>
      <protection locked="0"/>
    </xf>
    <xf numFmtId="0" fontId="14" fillId="19" borderId="0" xfId="0" applyFont="1" applyFill="1" applyBorder="1" applyAlignment="1">
      <alignment horizontal="center"/>
    </xf>
    <xf numFmtId="0" fontId="14" fillId="19" borderId="0" xfId="0" applyFont="1" applyFill="1" applyBorder="1"/>
    <xf numFmtId="0" fontId="22" fillId="3" borderId="6" xfId="0" applyFont="1" applyFill="1" applyBorder="1" applyAlignment="1" applyProtection="1">
      <alignment horizontal="center"/>
    </xf>
    <xf numFmtId="0" fontId="23" fillId="18" borderId="3" xfId="0" applyFont="1" applyFill="1" applyBorder="1" applyAlignment="1" applyProtection="1">
      <alignment horizontal="center"/>
      <protection locked="0"/>
    </xf>
    <xf numFmtId="0" fontId="20" fillId="19" borderId="0" xfId="0" applyFont="1" applyFill="1" applyBorder="1" applyAlignment="1">
      <alignment horizontal="center"/>
    </xf>
    <xf numFmtId="0" fontId="21" fillId="19" borderId="0" xfId="0" applyFont="1" applyFill="1" applyBorder="1" applyAlignment="1">
      <alignment horizontal="center"/>
    </xf>
    <xf numFmtId="0" fontId="15" fillId="0" borderId="0" xfId="0" applyFont="1"/>
    <xf numFmtId="167" fontId="14" fillId="19" borderId="0" xfId="0" applyNumberFormat="1" applyFont="1" applyFill="1" applyBorder="1"/>
    <xf numFmtId="165" fontId="14" fillId="19" borderId="0" xfId="0" applyNumberFormat="1" applyFont="1" applyFill="1" applyBorder="1" applyProtection="1"/>
    <xf numFmtId="0" fontId="23" fillId="19" borderId="0" xfId="0" applyFont="1" applyFill="1" applyBorder="1" applyAlignment="1" applyProtection="1">
      <alignment horizontal="left"/>
    </xf>
    <xf numFmtId="0" fontId="23" fillId="23" borderId="0" xfId="1" applyFont="1" applyFill="1" applyBorder="1" applyAlignment="1" applyProtection="1">
      <alignment horizontal="center"/>
      <protection locked="0"/>
    </xf>
    <xf numFmtId="166" fontId="23" fillId="19" borderId="0" xfId="0" applyNumberFormat="1" applyFont="1" applyFill="1" applyBorder="1" applyAlignment="1" applyProtection="1">
      <alignment horizontal="center"/>
    </xf>
    <xf numFmtId="3" fontId="21" fillId="20" borderId="1" xfId="0" applyNumberFormat="1" applyFont="1" applyFill="1" applyBorder="1" applyAlignment="1" applyProtection="1">
      <alignment horizontal="center"/>
    </xf>
    <xf numFmtId="0" fontId="21" fillId="19" borderId="0" xfId="0" applyNumberFormat="1" applyFont="1" applyFill="1" applyBorder="1" applyAlignment="1" applyProtection="1">
      <alignment horizontal="center"/>
    </xf>
    <xf numFmtId="0" fontId="22" fillId="20" borderId="7" xfId="0" applyFont="1" applyFill="1" applyBorder="1" applyAlignment="1"/>
    <xf numFmtId="0" fontId="22" fillId="19" borderId="0" xfId="0" applyFont="1" applyFill="1" applyBorder="1" applyAlignment="1"/>
    <xf numFmtId="0" fontId="21" fillId="20" borderId="6" xfId="0" applyFont="1" applyFill="1" applyBorder="1" applyAlignment="1">
      <alignment horizontal="center"/>
    </xf>
    <xf numFmtId="166" fontId="30" fillId="19" borderId="0" xfId="0" applyNumberFormat="1" applyFont="1" applyFill="1" applyBorder="1" applyAlignment="1" applyProtection="1">
      <alignment horizontal="center"/>
      <protection hidden="1"/>
    </xf>
    <xf numFmtId="0" fontId="29" fillId="19" borderId="0" xfId="0" applyFont="1" applyFill="1" applyBorder="1" applyAlignment="1" applyProtection="1"/>
    <xf numFmtId="0" fontId="8" fillId="19" borderId="0" xfId="0" applyFont="1" applyFill="1" applyBorder="1"/>
    <xf numFmtId="0" fontId="29" fillId="19" borderId="0" xfId="0" applyFont="1" applyFill="1" applyBorder="1" applyAlignment="1" applyProtection="1">
      <alignment horizontal="left"/>
    </xf>
    <xf numFmtId="166" fontId="4" fillId="19" borderId="14" xfId="0" applyNumberFormat="1" applyFont="1" applyFill="1" applyBorder="1" applyAlignment="1" applyProtection="1"/>
    <xf numFmtId="0" fontId="10" fillId="19" borderId="14" xfId="0" applyFont="1" applyFill="1" applyBorder="1" applyAlignment="1" applyProtection="1"/>
    <xf numFmtId="0" fontId="22" fillId="19" borderId="0" xfId="0" applyFont="1" applyFill="1" applyBorder="1"/>
    <xf numFmtId="0" fontId="23" fillId="19" borderId="0" xfId="0" applyFont="1" applyFill="1" applyBorder="1"/>
    <xf numFmtId="0" fontId="0" fillId="19" borderId="0" xfId="0" applyFont="1" applyFill="1" applyBorder="1"/>
    <xf numFmtId="0" fontId="0" fillId="0" borderId="0" xfId="0" applyFont="1"/>
    <xf numFmtId="0" fontId="22" fillId="19" borderId="1" xfId="0" applyFont="1" applyFill="1" applyBorder="1" applyAlignment="1" applyProtection="1">
      <alignment horizontal="center"/>
      <protection hidden="1"/>
    </xf>
    <xf numFmtId="0" fontId="5" fillId="19" borderId="1" xfId="0" applyFont="1" applyFill="1" applyBorder="1" applyAlignment="1" applyProtection="1">
      <alignment horizontal="center"/>
      <protection hidden="1"/>
    </xf>
    <xf numFmtId="0" fontId="23" fillId="19" borderId="1" xfId="0" applyFont="1" applyFill="1" applyBorder="1" applyAlignment="1" applyProtection="1">
      <alignment horizontal="center"/>
      <protection hidden="1"/>
    </xf>
    <xf numFmtId="0" fontId="24" fillId="19" borderId="1" xfId="0" applyFont="1" applyFill="1" applyBorder="1" applyAlignment="1" applyProtection="1">
      <alignment horizontal="center"/>
      <protection hidden="1"/>
    </xf>
    <xf numFmtId="0" fontId="22" fillId="19" borderId="1" xfId="0" applyFont="1" applyFill="1" applyBorder="1" applyAlignment="1" applyProtection="1">
      <protection hidden="1"/>
    </xf>
    <xf numFmtId="0" fontId="20" fillId="19" borderId="1" xfId="0" applyFont="1" applyFill="1" applyBorder="1" applyAlignment="1" applyProtection="1">
      <alignment horizontal="center"/>
      <protection hidden="1"/>
    </xf>
    <xf numFmtId="0" fontId="21" fillId="19" borderId="1" xfId="0" applyFont="1" applyFill="1" applyBorder="1" applyAlignment="1" applyProtection="1">
      <alignment horizontal="center"/>
      <protection hidden="1"/>
    </xf>
    <xf numFmtId="168" fontId="9" fillId="19" borderId="1" xfId="0" applyNumberFormat="1" applyFont="1" applyFill="1" applyBorder="1" applyAlignment="1" applyProtection="1">
      <alignment horizontal="center"/>
      <protection hidden="1"/>
    </xf>
    <xf numFmtId="0" fontId="14" fillId="19" borderId="1" xfId="0" applyFont="1" applyFill="1" applyBorder="1" applyProtection="1">
      <protection hidden="1"/>
    </xf>
    <xf numFmtId="0" fontId="8" fillId="19" borderId="1" xfId="0" applyFont="1" applyFill="1" applyBorder="1" applyProtection="1">
      <protection hidden="1"/>
    </xf>
    <xf numFmtId="0" fontId="0" fillId="19" borderId="1" xfId="0" applyFont="1" applyFill="1" applyBorder="1" applyProtection="1">
      <protection hidden="1"/>
    </xf>
    <xf numFmtId="169" fontId="9" fillId="3" borderId="6" xfId="0" applyNumberFormat="1" applyFont="1" applyFill="1" applyBorder="1" applyAlignment="1" applyProtection="1"/>
    <xf numFmtId="169" fontId="32" fillId="3" borderId="6" xfId="0" applyNumberFormat="1" applyFont="1" applyFill="1" applyBorder="1" applyAlignment="1" applyProtection="1"/>
    <xf numFmtId="0" fontId="22" fillId="19" borderId="1" xfId="0" applyFont="1" applyFill="1" applyBorder="1" applyAlignment="1" applyProtection="1">
      <alignment horizontal="center"/>
      <protection hidden="1"/>
    </xf>
    <xf numFmtId="166" fontId="14" fillId="19" borderId="0" xfId="0" applyNumberFormat="1" applyFont="1" applyFill="1" applyBorder="1" applyAlignment="1" applyProtection="1">
      <alignment horizontal="center"/>
    </xf>
    <xf numFmtId="0" fontId="23" fillId="19" borderId="1" xfId="0" applyFont="1" applyFill="1" applyBorder="1" applyAlignment="1" applyProtection="1">
      <alignment horizontal="center"/>
      <protection hidden="1"/>
    </xf>
    <xf numFmtId="165" fontId="22" fillId="19" borderId="1" xfId="0" applyNumberFormat="1" applyFont="1" applyFill="1" applyBorder="1" applyAlignment="1" applyProtection="1">
      <alignment horizontal="center"/>
      <protection hidden="1"/>
    </xf>
    <xf numFmtId="165" fontId="22" fillId="19" borderId="2" xfId="0" applyNumberFormat="1" applyFont="1" applyFill="1" applyBorder="1" applyAlignment="1" applyProtection="1">
      <alignment horizontal="center"/>
      <protection hidden="1"/>
    </xf>
    <xf numFmtId="0" fontId="22" fillId="19" borderId="0" xfId="0" applyFont="1" applyFill="1" applyBorder="1" applyAlignment="1" applyProtection="1">
      <alignment horizontal="center"/>
      <protection hidden="1"/>
    </xf>
    <xf numFmtId="0" fontId="22" fillId="19" borderId="4" xfId="0" applyFont="1" applyFill="1" applyBorder="1" applyAlignment="1" applyProtection="1">
      <alignment horizontal="center"/>
      <protection hidden="1"/>
    </xf>
    <xf numFmtId="0" fontId="22" fillId="22" borderId="0" xfId="0" applyFont="1" applyFill="1" applyBorder="1" applyAlignment="1" applyProtection="1">
      <alignment horizontal="center"/>
    </xf>
    <xf numFmtId="0" fontId="22" fillId="19" borderId="0" xfId="0" applyFont="1" applyFill="1"/>
    <xf numFmtId="0" fontId="12" fillId="19" borderId="0" xfId="0" applyFont="1" applyFill="1" applyBorder="1" applyAlignment="1" applyProtection="1">
      <alignment vertical="top"/>
      <protection hidden="1"/>
    </xf>
    <xf numFmtId="0" fontId="26" fillId="19" borderId="0" xfId="0" applyFont="1" applyFill="1" applyBorder="1" applyAlignment="1" applyProtection="1">
      <alignment vertical="top"/>
      <protection hidden="1"/>
    </xf>
    <xf numFmtId="165" fontId="22" fillId="19" borderId="6" xfId="0" applyNumberFormat="1" applyFont="1" applyFill="1" applyBorder="1" applyAlignment="1" applyProtection="1">
      <alignment horizontal="center"/>
      <protection hidden="1"/>
    </xf>
    <xf numFmtId="0" fontId="22" fillId="19" borderId="6" xfId="0" applyFont="1" applyFill="1" applyBorder="1" applyAlignment="1" applyProtection="1">
      <alignment horizontal="center"/>
      <protection hidden="1"/>
    </xf>
    <xf numFmtId="0" fontId="22" fillId="19" borderId="8" xfId="0" applyFont="1" applyFill="1" applyBorder="1" applyAlignment="1" applyProtection="1">
      <alignment horizontal="center"/>
      <protection hidden="1"/>
    </xf>
    <xf numFmtId="0" fontId="5" fillId="19" borderId="8" xfId="0" applyFont="1" applyFill="1" applyBorder="1" applyAlignment="1" applyProtection="1">
      <alignment horizontal="center"/>
      <protection hidden="1"/>
    </xf>
    <xf numFmtId="0" fontId="23" fillId="19" borderId="8" xfId="0" applyFont="1" applyFill="1" applyBorder="1" applyAlignment="1" applyProtection="1">
      <alignment horizontal="center"/>
      <protection hidden="1"/>
    </xf>
    <xf numFmtId="0" fontId="24" fillId="19" borderId="8" xfId="0" applyFont="1" applyFill="1" applyBorder="1" applyAlignment="1" applyProtection="1">
      <alignment horizontal="center"/>
      <protection hidden="1"/>
    </xf>
    <xf numFmtId="0" fontId="22" fillId="19" borderId="8" xfId="0" applyFont="1" applyFill="1" applyBorder="1" applyAlignment="1" applyProtection="1">
      <protection hidden="1"/>
    </xf>
    <xf numFmtId="0" fontId="20" fillId="19" borderId="8" xfId="0" applyFont="1" applyFill="1" applyBorder="1" applyAlignment="1" applyProtection="1">
      <alignment horizontal="center"/>
      <protection hidden="1"/>
    </xf>
    <xf numFmtId="0" fontId="21" fillId="19" borderId="8" xfId="0" applyFont="1" applyFill="1" applyBorder="1" applyAlignment="1" applyProtection="1">
      <alignment horizontal="center"/>
      <protection hidden="1"/>
    </xf>
    <xf numFmtId="168" fontId="9" fillId="19" borderId="8" xfId="0" applyNumberFormat="1" applyFont="1" applyFill="1" applyBorder="1" applyAlignment="1" applyProtection="1">
      <alignment horizontal="center"/>
      <protection hidden="1"/>
    </xf>
    <xf numFmtId="0" fontId="14" fillId="19" borderId="8" xfId="0" applyFont="1" applyFill="1" applyBorder="1" applyProtection="1">
      <protection hidden="1"/>
    </xf>
    <xf numFmtId="0" fontId="8" fillId="19" borderId="8" xfId="0" applyFont="1" applyFill="1" applyBorder="1" applyProtection="1">
      <protection hidden="1"/>
    </xf>
    <xf numFmtId="0" fontId="0" fillId="19" borderId="8" xfId="0" applyFont="1" applyFill="1" applyBorder="1" applyProtection="1">
      <protection hidden="1"/>
    </xf>
    <xf numFmtId="165" fontId="22" fillId="19" borderId="0" xfId="0" applyNumberFormat="1" applyFont="1" applyFill="1" applyBorder="1" applyAlignment="1" applyProtection="1">
      <alignment horizontal="center"/>
      <protection hidden="1"/>
    </xf>
    <xf numFmtId="165" fontId="22" fillId="19" borderId="14" xfId="0" applyNumberFormat="1" applyFont="1" applyFill="1" applyBorder="1" applyAlignment="1" applyProtection="1">
      <alignment horizontal="center"/>
      <protection hidden="1"/>
    </xf>
    <xf numFmtId="0" fontId="22" fillId="19" borderId="14" xfId="0" applyFont="1" applyFill="1" applyBorder="1" applyAlignment="1" applyProtection="1">
      <alignment horizontal="center"/>
      <protection hidden="1"/>
    </xf>
    <xf numFmtId="0" fontId="3" fillId="19" borderId="14" xfId="0" applyFont="1" applyFill="1" applyBorder="1" applyAlignment="1" applyProtection="1"/>
    <xf numFmtId="0" fontId="2" fillId="19" borderId="14" xfId="0" applyFont="1" applyFill="1" applyBorder="1" applyAlignment="1" applyProtection="1">
      <alignment horizontal="center"/>
    </xf>
    <xf numFmtId="0" fontId="21" fillId="19" borderId="14" xfId="0" applyNumberFormat="1" applyFont="1" applyFill="1" applyBorder="1" applyAlignment="1" applyProtection="1">
      <alignment horizontal="center"/>
    </xf>
    <xf numFmtId="166" fontId="15" fillId="19" borderId="14" xfId="0" applyNumberFormat="1" applyFont="1" applyFill="1" applyBorder="1" applyAlignment="1" applyProtection="1">
      <alignment horizontal="center"/>
      <protection hidden="1"/>
    </xf>
    <xf numFmtId="166" fontId="14" fillId="19" borderId="14" xfId="0" applyNumberFormat="1" applyFont="1" applyFill="1" applyBorder="1" applyAlignment="1" applyProtection="1">
      <alignment horizontal="center"/>
    </xf>
    <xf numFmtId="0" fontId="0" fillId="19" borderId="15" xfId="0" applyFill="1" applyBorder="1"/>
    <xf numFmtId="0" fontId="12" fillId="0" borderId="14" xfId="0" applyFont="1" applyBorder="1" applyAlignment="1">
      <alignment vertical="top"/>
    </xf>
    <xf numFmtId="0" fontId="20" fillId="0" borderId="14" xfId="0" applyFont="1" applyBorder="1" applyAlignment="1">
      <alignment horizontal="center" vertical="top"/>
    </xf>
    <xf numFmtId="0" fontId="19" fillId="0" borderId="14" xfId="1" applyFont="1" applyBorder="1" applyAlignment="1">
      <alignment horizontal="center" vertical="top"/>
    </xf>
    <xf numFmtId="0" fontId="26" fillId="0" borderId="14" xfId="0" applyFont="1" applyBorder="1" applyAlignment="1">
      <alignment vertical="top"/>
    </xf>
    <xf numFmtId="0" fontId="8" fillId="0" borderId="14" xfId="0" applyFont="1" applyBorder="1"/>
    <xf numFmtId="0" fontId="12" fillId="0" borderId="3" xfId="0" applyFont="1" applyBorder="1" applyAlignment="1">
      <alignment vertical="top"/>
    </xf>
    <xf numFmtId="0" fontId="22" fillId="19" borderId="3" xfId="0" applyFont="1" applyFill="1" applyBorder="1" applyAlignment="1" applyProtection="1">
      <alignment horizontal="center"/>
      <protection hidden="1"/>
    </xf>
    <xf numFmtId="0" fontId="14" fillId="0" borderId="14" xfId="0" applyFont="1" applyBorder="1"/>
    <xf numFmtId="0" fontId="0" fillId="0" borderId="14" xfId="0" applyBorder="1"/>
    <xf numFmtId="0" fontId="37" fillId="19" borderId="0" xfId="0" applyFont="1" applyFill="1" applyBorder="1" applyAlignment="1" applyProtection="1">
      <alignment vertical="top"/>
      <protection hidden="1"/>
    </xf>
    <xf numFmtId="0" fontId="29" fillId="19" borderId="1" xfId="0" applyFont="1" applyFill="1" applyBorder="1" applyAlignment="1" applyProtection="1">
      <protection locked="0"/>
    </xf>
    <xf numFmtId="165" fontId="22" fillId="19" borderId="13" xfId="0" applyNumberFormat="1" applyFont="1" applyFill="1" applyBorder="1" applyAlignment="1" applyProtection="1">
      <alignment horizontal="center"/>
      <protection hidden="1"/>
    </xf>
    <xf numFmtId="165" fontId="22" fillId="19" borderId="10" xfId="0" applyNumberFormat="1" applyFont="1" applyFill="1" applyBorder="1" applyAlignment="1" applyProtection="1">
      <alignment horizontal="center"/>
      <protection hidden="1"/>
    </xf>
    <xf numFmtId="165" fontId="22" fillId="19" borderId="17" xfId="0" applyNumberFormat="1" applyFont="1" applyFill="1" applyBorder="1" applyAlignment="1" applyProtection="1">
      <alignment horizontal="center"/>
      <protection hidden="1"/>
    </xf>
    <xf numFmtId="165" fontId="22" fillId="19" borderId="12" xfId="0" applyNumberFormat="1" applyFont="1" applyFill="1" applyBorder="1" applyAlignment="1" applyProtection="1">
      <alignment horizontal="center"/>
      <protection hidden="1"/>
    </xf>
    <xf numFmtId="165" fontId="22" fillId="19" borderId="4" xfId="0" applyNumberFormat="1" applyFont="1" applyFill="1" applyBorder="1" applyAlignment="1" applyProtection="1">
      <alignment horizontal="center"/>
      <protection hidden="1"/>
    </xf>
    <xf numFmtId="165" fontId="22" fillId="19" borderId="11" xfId="0" applyNumberFormat="1" applyFont="1" applyFill="1" applyBorder="1" applyAlignment="1" applyProtection="1">
      <alignment horizontal="center"/>
      <protection hidden="1"/>
    </xf>
    <xf numFmtId="169" fontId="22" fillId="5" borderId="1" xfId="0" applyNumberFormat="1" applyFont="1" applyFill="1" applyBorder="1" applyAlignment="1" applyProtection="1">
      <alignment horizontal="center"/>
      <protection hidden="1"/>
    </xf>
    <xf numFmtId="169" fontId="22" fillId="6" borderId="1" xfId="0" applyNumberFormat="1" applyFont="1" applyFill="1" applyBorder="1" applyAlignment="1" applyProtection="1">
      <alignment horizontal="center"/>
      <protection hidden="1"/>
    </xf>
    <xf numFmtId="169" fontId="22" fillId="7" borderId="1" xfId="0" applyNumberFormat="1" applyFont="1" applyFill="1" applyBorder="1" applyAlignment="1" applyProtection="1">
      <alignment horizontal="center"/>
      <protection hidden="1"/>
    </xf>
    <xf numFmtId="169" fontId="22" fillId="8" borderId="1" xfId="0" applyNumberFormat="1" applyFont="1" applyFill="1" applyBorder="1" applyAlignment="1" applyProtection="1">
      <alignment horizontal="center"/>
      <protection hidden="1"/>
    </xf>
    <xf numFmtId="169" fontId="36" fillId="9" borderId="1" xfId="0" applyNumberFormat="1" applyFont="1" applyFill="1" applyBorder="1" applyAlignment="1" applyProtection="1">
      <alignment horizontal="center"/>
      <protection hidden="1"/>
    </xf>
    <xf numFmtId="169" fontId="22" fillId="10" borderId="1" xfId="0" applyNumberFormat="1" applyFont="1" applyFill="1" applyBorder="1" applyAlignment="1" applyProtection="1">
      <alignment horizontal="center"/>
      <protection hidden="1"/>
    </xf>
    <xf numFmtId="169" fontId="22" fillId="11" borderId="1" xfId="0" applyNumberFormat="1" applyFont="1" applyFill="1" applyBorder="1" applyAlignment="1" applyProtection="1">
      <alignment horizontal="center"/>
      <protection hidden="1"/>
    </xf>
    <xf numFmtId="169" fontId="22" fillId="12" borderId="1" xfId="0" applyNumberFormat="1" applyFont="1" applyFill="1" applyBorder="1" applyAlignment="1" applyProtection="1">
      <alignment horizontal="center"/>
      <protection hidden="1"/>
    </xf>
    <xf numFmtId="169" fontId="22" fillId="19" borderId="1" xfId="0" applyNumberFormat="1" applyFont="1" applyFill="1" applyBorder="1" applyAlignment="1" applyProtection="1">
      <alignment horizontal="center"/>
      <protection hidden="1"/>
    </xf>
    <xf numFmtId="169" fontId="22" fillId="14" borderId="1" xfId="0" applyNumberFormat="1" applyFont="1" applyFill="1" applyBorder="1" applyAlignment="1" applyProtection="1">
      <alignment horizontal="center"/>
      <protection hidden="1"/>
    </xf>
    <xf numFmtId="169" fontId="22" fillId="15" borderId="1" xfId="0" applyNumberFormat="1" applyFont="1" applyFill="1" applyBorder="1" applyAlignment="1" applyProtection="1">
      <alignment horizontal="center"/>
      <protection hidden="1"/>
    </xf>
    <xf numFmtId="169" fontId="22" fillId="16" borderId="1" xfId="0" applyNumberFormat="1" applyFont="1" applyFill="1" applyBorder="1" applyAlignment="1" applyProtection="1">
      <alignment horizontal="center"/>
      <protection hidden="1"/>
    </xf>
    <xf numFmtId="169" fontId="22" fillId="17" borderId="1" xfId="0" applyNumberFormat="1" applyFont="1" applyFill="1" applyBorder="1" applyAlignment="1" applyProtection="1">
      <alignment horizontal="center"/>
      <protection hidden="1"/>
    </xf>
    <xf numFmtId="169" fontId="22" fillId="18" borderId="1" xfId="0" applyNumberFormat="1" applyFont="1" applyFill="1" applyBorder="1" applyAlignment="1" applyProtection="1">
      <alignment horizontal="center"/>
      <protection hidden="1"/>
    </xf>
    <xf numFmtId="165" fontId="22" fillId="19" borderId="3" xfId="0" applyNumberFormat="1" applyFont="1" applyFill="1" applyBorder="1" applyAlignment="1" applyProtection="1">
      <alignment horizontal="left"/>
      <protection hidden="1"/>
    </xf>
    <xf numFmtId="0" fontId="22" fillId="19" borderId="1" xfId="0" applyNumberFormat="1" applyFont="1" applyFill="1" applyBorder="1" applyAlignment="1" applyProtection="1">
      <alignment horizontal="center"/>
      <protection hidden="1"/>
    </xf>
    <xf numFmtId="0" fontId="22" fillId="5" borderId="1" xfId="0" applyNumberFormat="1" applyFont="1" applyFill="1" applyBorder="1" applyAlignment="1" applyProtection="1">
      <alignment horizontal="center"/>
      <protection hidden="1"/>
    </xf>
    <xf numFmtId="0" fontId="22" fillId="6" borderId="1" xfId="0" applyNumberFormat="1" applyFont="1" applyFill="1" applyBorder="1" applyAlignment="1" applyProtection="1">
      <alignment horizontal="center"/>
      <protection hidden="1"/>
    </xf>
    <xf numFmtId="0" fontId="22" fillId="7" borderId="1" xfId="0" applyNumberFormat="1" applyFont="1" applyFill="1" applyBorder="1" applyAlignment="1" applyProtection="1">
      <alignment horizontal="center"/>
      <protection hidden="1"/>
    </xf>
    <xf numFmtId="0" fontId="22" fillId="8" borderId="1" xfId="0" applyNumberFormat="1" applyFont="1" applyFill="1" applyBorder="1" applyAlignment="1" applyProtection="1">
      <alignment horizontal="center"/>
      <protection hidden="1"/>
    </xf>
    <xf numFmtId="0" fontId="36" fillId="9" borderId="1" xfId="0" applyNumberFormat="1" applyFont="1" applyFill="1" applyBorder="1" applyAlignment="1" applyProtection="1">
      <alignment horizontal="center"/>
      <protection hidden="1"/>
    </xf>
    <xf numFmtId="0" fontId="22" fillId="10" borderId="1" xfId="0" applyNumberFormat="1" applyFont="1" applyFill="1" applyBorder="1" applyAlignment="1" applyProtection="1">
      <alignment horizontal="center"/>
      <protection hidden="1"/>
    </xf>
    <xf numFmtId="0" fontId="22" fillId="11" borderId="1" xfId="0" applyNumberFormat="1" applyFont="1" applyFill="1" applyBorder="1" applyAlignment="1" applyProtection="1">
      <alignment horizontal="center"/>
      <protection hidden="1"/>
    </xf>
    <xf numFmtId="0" fontId="22" fillId="12" borderId="1" xfId="0" applyNumberFormat="1" applyFont="1" applyFill="1" applyBorder="1" applyAlignment="1" applyProtection="1">
      <alignment horizontal="center"/>
      <protection hidden="1"/>
    </xf>
    <xf numFmtId="0" fontId="22" fillId="14" borderId="1" xfId="0" applyNumberFormat="1" applyFont="1" applyFill="1" applyBorder="1" applyAlignment="1" applyProtection="1">
      <alignment horizontal="center"/>
      <protection hidden="1"/>
    </xf>
    <xf numFmtId="0" fontId="22" fillId="15" borderId="1" xfId="0" applyNumberFormat="1" applyFont="1" applyFill="1" applyBorder="1" applyAlignment="1" applyProtection="1">
      <alignment horizontal="center"/>
      <protection hidden="1"/>
    </xf>
    <xf numFmtId="0" fontId="22" fillId="16" borderId="1" xfId="0" applyNumberFormat="1" applyFont="1" applyFill="1" applyBorder="1" applyAlignment="1" applyProtection="1">
      <alignment horizontal="center"/>
      <protection hidden="1"/>
    </xf>
    <xf numFmtId="0" fontId="22" fillId="17" borderId="1" xfId="0" applyNumberFormat="1" applyFont="1" applyFill="1" applyBorder="1" applyAlignment="1" applyProtection="1">
      <alignment horizontal="center"/>
      <protection hidden="1"/>
    </xf>
    <xf numFmtId="0" fontId="22" fillId="18" borderId="1" xfId="0" applyNumberFormat="1" applyFont="1" applyFill="1" applyBorder="1" applyAlignment="1" applyProtection="1">
      <alignment horizontal="center"/>
      <protection hidden="1"/>
    </xf>
    <xf numFmtId="0" fontId="22" fillId="5" borderId="9" xfId="0" applyNumberFormat="1" applyFont="1" applyFill="1" applyBorder="1" applyAlignment="1" applyProtection="1">
      <alignment horizontal="center"/>
      <protection hidden="1"/>
    </xf>
    <xf numFmtId="0" fontId="22" fillId="6" borderId="9" xfId="0" applyNumberFormat="1" applyFont="1" applyFill="1" applyBorder="1" applyAlignment="1" applyProtection="1">
      <alignment horizontal="center"/>
      <protection hidden="1"/>
    </xf>
    <xf numFmtId="0" fontId="22" fillId="7" borderId="9" xfId="0" applyNumberFormat="1" applyFont="1" applyFill="1" applyBorder="1" applyAlignment="1" applyProtection="1">
      <alignment horizontal="center"/>
      <protection hidden="1"/>
    </xf>
    <xf numFmtId="0" fontId="22" fillId="8" borderId="9" xfId="0" applyNumberFormat="1" applyFont="1" applyFill="1" applyBorder="1" applyAlignment="1" applyProtection="1">
      <alignment horizontal="center"/>
      <protection hidden="1"/>
    </xf>
    <xf numFmtId="0" fontId="36" fillId="9" borderId="9" xfId="0" applyNumberFormat="1" applyFont="1" applyFill="1" applyBorder="1" applyAlignment="1" applyProtection="1">
      <alignment horizontal="center"/>
      <protection hidden="1"/>
    </xf>
    <xf numFmtId="0" fontId="22" fillId="10" borderId="9" xfId="0" applyNumberFormat="1" applyFont="1" applyFill="1" applyBorder="1" applyAlignment="1" applyProtection="1">
      <alignment horizontal="center"/>
      <protection hidden="1"/>
    </xf>
    <xf numFmtId="0" fontId="22" fillId="11" borderId="9" xfId="0" applyNumberFormat="1" applyFont="1" applyFill="1" applyBorder="1" applyAlignment="1" applyProtection="1">
      <alignment horizontal="center"/>
      <protection hidden="1"/>
    </xf>
    <xf numFmtId="0" fontId="22" fillId="12" borderId="9" xfId="0" applyNumberFormat="1" applyFont="1" applyFill="1" applyBorder="1" applyAlignment="1" applyProtection="1">
      <alignment horizontal="center"/>
      <protection hidden="1"/>
    </xf>
    <xf numFmtId="0" fontId="22" fillId="19" borderId="9" xfId="0" applyNumberFormat="1" applyFont="1" applyFill="1" applyBorder="1" applyAlignment="1" applyProtection="1">
      <alignment horizontal="center"/>
      <protection hidden="1"/>
    </xf>
    <xf numFmtId="0" fontId="22" fillId="14" borderId="9" xfId="0" applyNumberFormat="1" applyFont="1" applyFill="1" applyBorder="1" applyAlignment="1" applyProtection="1">
      <alignment horizontal="center"/>
      <protection hidden="1"/>
    </xf>
    <xf numFmtId="0" fontId="22" fillId="15" borderId="9" xfId="0" applyNumberFormat="1" applyFont="1" applyFill="1" applyBorder="1" applyAlignment="1" applyProtection="1">
      <alignment horizontal="center"/>
      <protection hidden="1"/>
    </xf>
    <xf numFmtId="0" fontId="22" fillId="16" borderId="9" xfId="0" applyNumberFormat="1" applyFont="1" applyFill="1" applyBorder="1" applyAlignment="1" applyProtection="1">
      <alignment horizontal="center"/>
      <protection hidden="1"/>
    </xf>
    <xf numFmtId="0" fontId="22" fillId="17" borderId="9" xfId="0" applyNumberFormat="1" applyFont="1" applyFill="1" applyBorder="1" applyAlignment="1" applyProtection="1">
      <alignment horizontal="center"/>
      <protection hidden="1"/>
    </xf>
    <xf numFmtId="0" fontId="22" fillId="18" borderId="9" xfId="0" applyNumberFormat="1" applyFont="1" applyFill="1" applyBorder="1" applyAlignment="1" applyProtection="1">
      <alignment horizontal="center"/>
      <protection hidden="1"/>
    </xf>
    <xf numFmtId="0" fontId="22" fillId="19" borderId="13" xfId="0" applyFont="1" applyFill="1" applyBorder="1" applyAlignment="1" applyProtection="1">
      <alignment horizontal="center"/>
      <protection hidden="1"/>
    </xf>
    <xf numFmtId="165" fontId="22" fillId="5" borderId="9" xfId="0" applyNumberFormat="1" applyFont="1" applyFill="1" applyBorder="1" applyAlignment="1" applyProtection="1">
      <alignment horizontal="center"/>
      <protection hidden="1"/>
    </xf>
    <xf numFmtId="165" fontId="22" fillId="6" borderId="9" xfId="0" applyNumberFormat="1" applyFont="1" applyFill="1" applyBorder="1" applyAlignment="1" applyProtection="1">
      <alignment horizontal="center"/>
      <protection hidden="1"/>
    </xf>
    <xf numFmtId="165" fontId="22" fillId="7" borderId="9" xfId="0" applyNumberFormat="1" applyFont="1" applyFill="1" applyBorder="1" applyAlignment="1" applyProtection="1">
      <alignment horizontal="center"/>
      <protection hidden="1"/>
    </xf>
    <xf numFmtId="165" fontId="22" fillId="8" borderId="9" xfId="0" applyNumberFormat="1" applyFont="1" applyFill="1" applyBorder="1" applyAlignment="1" applyProtection="1">
      <alignment horizontal="center"/>
      <protection hidden="1"/>
    </xf>
    <xf numFmtId="165" fontId="36" fillId="9" borderId="9" xfId="0" applyNumberFormat="1" applyFont="1" applyFill="1" applyBorder="1" applyAlignment="1" applyProtection="1">
      <alignment horizontal="center"/>
      <protection hidden="1"/>
    </xf>
    <xf numFmtId="165" fontId="22" fillId="10" borderId="9" xfId="0" applyNumberFormat="1" applyFont="1" applyFill="1" applyBorder="1" applyAlignment="1" applyProtection="1">
      <alignment horizontal="center"/>
      <protection hidden="1"/>
    </xf>
    <xf numFmtId="165" fontId="22" fillId="11" borderId="9" xfId="0" applyNumberFormat="1" applyFont="1" applyFill="1" applyBorder="1" applyAlignment="1" applyProtection="1">
      <alignment horizontal="center"/>
      <protection hidden="1"/>
    </xf>
    <xf numFmtId="165" fontId="22" fillId="12" borderId="9" xfId="0" applyNumberFormat="1" applyFont="1" applyFill="1" applyBorder="1" applyAlignment="1" applyProtection="1">
      <alignment horizontal="center"/>
      <protection hidden="1"/>
    </xf>
    <xf numFmtId="165" fontId="22" fillId="13" borderId="9" xfId="0" applyNumberFormat="1" applyFont="1" applyFill="1" applyBorder="1" applyAlignment="1" applyProtection="1">
      <alignment horizontal="center"/>
      <protection hidden="1"/>
    </xf>
    <xf numFmtId="165" fontId="22" fillId="14" borderId="9" xfId="0" applyNumberFormat="1" applyFont="1" applyFill="1" applyBorder="1" applyAlignment="1" applyProtection="1">
      <alignment horizontal="center"/>
      <protection hidden="1"/>
    </xf>
    <xf numFmtId="165" fontId="22" fillId="15" borderId="9" xfId="0" applyNumberFormat="1" applyFont="1" applyFill="1" applyBorder="1" applyAlignment="1" applyProtection="1">
      <alignment horizontal="center"/>
      <protection hidden="1"/>
    </xf>
    <xf numFmtId="165" fontId="22" fillId="16" borderId="9" xfId="0" applyNumberFormat="1" applyFont="1" applyFill="1" applyBorder="1" applyAlignment="1" applyProtection="1">
      <alignment horizontal="center"/>
      <protection hidden="1"/>
    </xf>
    <xf numFmtId="165" fontId="22" fillId="17" borderId="9" xfId="0" applyNumberFormat="1" applyFont="1" applyFill="1" applyBorder="1" applyAlignment="1" applyProtection="1">
      <alignment horizontal="center"/>
      <protection hidden="1"/>
    </xf>
    <xf numFmtId="165" fontId="22" fillId="18" borderId="1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vertical="top"/>
      <protection hidden="1"/>
    </xf>
    <xf numFmtId="0" fontId="20" fillId="0" borderId="0" xfId="0" applyFont="1" applyAlignment="1" applyProtection="1">
      <alignment horizontal="center" vertical="top"/>
      <protection hidden="1"/>
    </xf>
    <xf numFmtId="0" fontId="19" fillId="0" borderId="0" xfId="1" applyFont="1" applyAlignment="1" applyProtection="1">
      <alignment horizontal="center" vertical="top"/>
      <protection hidden="1"/>
    </xf>
    <xf numFmtId="0" fontId="26" fillId="0" borderId="0" xfId="0" applyFont="1" applyAlignment="1" applyProtection="1">
      <alignment vertical="top"/>
      <protection hidden="1"/>
    </xf>
    <xf numFmtId="0" fontId="37" fillId="0" borderId="14" xfId="0" applyFont="1" applyBorder="1" applyAlignment="1" applyProtection="1">
      <alignment vertical="top"/>
      <protection hidden="1"/>
    </xf>
    <xf numFmtId="0" fontId="8" fillId="0" borderId="0" xfId="0" applyFont="1" applyProtection="1">
      <protection hidden="1"/>
    </xf>
    <xf numFmtId="0" fontId="12" fillId="0" borderId="4" xfId="0" applyFont="1" applyBorder="1" applyAlignment="1" applyProtection="1">
      <alignment vertical="top"/>
      <protection hidden="1"/>
    </xf>
    <xf numFmtId="165" fontId="22" fillId="5" borderId="1" xfId="0" applyNumberFormat="1" applyFont="1" applyFill="1" applyBorder="1" applyAlignment="1" applyProtection="1">
      <alignment horizontal="center"/>
      <protection hidden="1"/>
    </xf>
    <xf numFmtId="165" fontId="22" fillId="6" borderId="1" xfId="0" applyNumberFormat="1" applyFont="1" applyFill="1" applyBorder="1" applyAlignment="1" applyProtection="1">
      <alignment horizontal="center"/>
      <protection hidden="1"/>
    </xf>
    <xf numFmtId="165" fontId="22" fillId="7" borderId="1" xfId="0" applyNumberFormat="1" applyFont="1" applyFill="1" applyBorder="1" applyAlignment="1" applyProtection="1">
      <alignment horizontal="center"/>
      <protection hidden="1"/>
    </xf>
    <xf numFmtId="165" fontId="22" fillId="8" borderId="1" xfId="0" applyNumberFormat="1" applyFont="1" applyFill="1" applyBorder="1" applyAlignment="1" applyProtection="1">
      <alignment horizontal="center"/>
      <protection hidden="1"/>
    </xf>
    <xf numFmtId="165" fontId="36" fillId="9" borderId="1" xfId="0" applyNumberFormat="1" applyFont="1" applyFill="1" applyBorder="1" applyAlignment="1" applyProtection="1">
      <alignment horizontal="center"/>
      <protection hidden="1"/>
    </xf>
    <xf numFmtId="165" fontId="22" fillId="10" borderId="1" xfId="0" applyNumberFormat="1" applyFont="1" applyFill="1" applyBorder="1" applyAlignment="1" applyProtection="1">
      <alignment horizontal="center"/>
      <protection hidden="1"/>
    </xf>
    <xf numFmtId="165" fontId="22" fillId="11" borderId="1" xfId="0" applyNumberFormat="1" applyFont="1" applyFill="1" applyBorder="1" applyAlignment="1" applyProtection="1">
      <alignment horizontal="center"/>
      <protection hidden="1"/>
    </xf>
    <xf numFmtId="165" fontId="22" fillId="12" borderId="1" xfId="0" applyNumberFormat="1" applyFont="1" applyFill="1" applyBorder="1" applyAlignment="1" applyProtection="1">
      <alignment horizontal="center"/>
      <protection hidden="1"/>
    </xf>
    <xf numFmtId="165" fontId="22" fillId="13" borderId="1" xfId="0" applyNumberFormat="1" applyFont="1" applyFill="1" applyBorder="1" applyAlignment="1" applyProtection="1">
      <alignment horizontal="center"/>
      <protection hidden="1"/>
    </xf>
    <xf numFmtId="165" fontId="22" fillId="14" borderId="1" xfId="0" applyNumberFormat="1" applyFont="1" applyFill="1" applyBorder="1" applyAlignment="1" applyProtection="1">
      <alignment horizontal="center"/>
      <protection hidden="1"/>
    </xf>
    <xf numFmtId="165" fontId="22" fillId="15" borderId="1" xfId="0" applyNumberFormat="1" applyFont="1" applyFill="1" applyBorder="1" applyAlignment="1" applyProtection="1">
      <alignment horizontal="center"/>
      <protection hidden="1"/>
    </xf>
    <xf numFmtId="165" fontId="22" fillId="16" borderId="1" xfId="0" applyNumberFormat="1" applyFont="1" applyFill="1" applyBorder="1" applyAlignment="1" applyProtection="1">
      <alignment horizontal="center"/>
      <protection hidden="1"/>
    </xf>
    <xf numFmtId="165" fontId="22" fillId="17" borderId="1" xfId="0" applyNumberFormat="1" applyFont="1" applyFill="1" applyBorder="1" applyAlignment="1" applyProtection="1">
      <alignment horizontal="center"/>
      <protection hidden="1"/>
    </xf>
    <xf numFmtId="165" fontId="22" fillId="18" borderId="6" xfId="0" applyNumberFormat="1" applyFont="1" applyFill="1" applyBorder="1" applyAlignment="1" applyProtection="1">
      <alignment horizontal="center"/>
      <protection hidden="1"/>
    </xf>
    <xf numFmtId="0" fontId="4" fillId="19" borderId="14" xfId="0" applyFont="1" applyFill="1" applyBorder="1" applyAlignment="1" applyProtection="1">
      <alignment horizontal="left"/>
      <protection hidden="1"/>
    </xf>
    <xf numFmtId="165" fontId="4" fillId="20" borderId="0" xfId="0" applyNumberFormat="1" applyFont="1" applyFill="1" applyBorder="1" applyAlignment="1" applyProtection="1">
      <alignment horizontal="center"/>
      <protection hidden="1"/>
    </xf>
    <xf numFmtId="0" fontId="4" fillId="19" borderId="0" xfId="0" applyFont="1" applyFill="1" applyBorder="1" applyAlignment="1" applyProtection="1">
      <alignment horizontal="center"/>
      <protection hidden="1"/>
    </xf>
    <xf numFmtId="0" fontId="23" fillId="0" borderId="4" xfId="0" applyFont="1" applyBorder="1" applyProtection="1">
      <protection hidden="1"/>
    </xf>
    <xf numFmtId="0" fontId="8" fillId="0" borderId="14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8" fillId="0" borderId="13" xfId="0" applyFont="1" applyBorder="1" applyProtection="1">
      <protection hidden="1"/>
    </xf>
    <xf numFmtId="0" fontId="3" fillId="19" borderId="0" xfId="0" applyFont="1" applyFill="1" applyBorder="1" applyAlignment="1" applyProtection="1">
      <protection hidden="1"/>
    </xf>
    <xf numFmtId="0" fontId="2" fillId="19" borderId="0" xfId="0" applyFont="1" applyFill="1" applyBorder="1" applyAlignment="1" applyProtection="1">
      <alignment horizontal="center"/>
      <protection hidden="1"/>
    </xf>
    <xf numFmtId="0" fontId="21" fillId="19" borderId="0" xfId="0" applyNumberFormat="1" applyFont="1" applyFill="1" applyBorder="1" applyAlignment="1" applyProtection="1">
      <alignment horizontal="center"/>
      <protection hidden="1"/>
    </xf>
    <xf numFmtId="166" fontId="14" fillId="19" borderId="0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0" fillId="0" borderId="0" xfId="0" applyProtection="1">
      <protection hidden="1"/>
    </xf>
    <xf numFmtId="0" fontId="22" fillId="19" borderId="1" xfId="0" applyFont="1" applyFill="1" applyBorder="1" applyAlignment="1" applyProtection="1">
      <alignment horizontal="center"/>
      <protection hidden="1"/>
    </xf>
    <xf numFmtId="0" fontId="0" fillId="19" borderId="0" xfId="0" applyFont="1" applyFill="1" applyBorder="1" applyProtection="1">
      <protection hidden="1"/>
    </xf>
    <xf numFmtId="0" fontId="40" fillId="0" borderId="0" xfId="0" applyFont="1" applyAlignment="1"/>
    <xf numFmtId="166" fontId="14" fillId="19" borderId="0" xfId="0" applyNumberFormat="1" applyFont="1" applyFill="1" applyBorder="1" applyAlignment="1" applyProtection="1">
      <alignment horizontal="center"/>
    </xf>
    <xf numFmtId="0" fontId="18" fillId="26" borderId="1" xfId="0" applyFont="1" applyFill="1" applyBorder="1" applyAlignment="1" applyProtection="1">
      <alignment horizontal="left"/>
    </xf>
    <xf numFmtId="0" fontId="23" fillId="26" borderId="1" xfId="1" applyFont="1" applyFill="1" applyBorder="1" applyAlignment="1" applyProtection="1">
      <alignment horizontal="center"/>
    </xf>
    <xf numFmtId="0" fontId="23" fillId="27" borderId="1" xfId="1" applyFont="1" applyFill="1" applyBorder="1" applyAlignment="1" applyProtection="1">
      <alignment horizontal="center"/>
    </xf>
    <xf numFmtId="0" fontId="18" fillId="26" borderId="16" xfId="0" applyFont="1" applyFill="1" applyBorder="1" applyAlignment="1" applyProtection="1">
      <alignment horizontal="center"/>
    </xf>
    <xf numFmtId="0" fontId="18" fillId="27" borderId="16" xfId="0" applyFont="1" applyFill="1" applyBorder="1" applyAlignment="1" applyProtection="1">
      <alignment horizontal="center"/>
    </xf>
    <xf numFmtId="0" fontId="8" fillId="0" borderId="0" xfId="0" applyFont="1" applyBorder="1"/>
    <xf numFmtId="0" fontId="2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7" fillId="0" borderId="0" xfId="1" applyFont="1" applyBorder="1" applyAlignment="1">
      <alignment horizontal="center" vertical="top"/>
    </xf>
    <xf numFmtId="0" fontId="39" fillId="0" borderId="0" xfId="1" applyFont="1" applyBorder="1" applyAlignment="1">
      <alignment vertical="top"/>
    </xf>
    <xf numFmtId="0" fontId="9" fillId="0" borderId="25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25" fillId="29" borderId="1" xfId="0" applyFont="1" applyFill="1" applyBorder="1" applyAlignment="1" applyProtection="1">
      <alignment horizontal="center"/>
      <protection locked="0"/>
    </xf>
    <xf numFmtId="0" fontId="25" fillId="29" borderId="2" xfId="0" applyFont="1" applyFill="1" applyBorder="1" applyAlignment="1" applyProtection="1">
      <alignment horizontal="center"/>
      <protection locked="0"/>
    </xf>
    <xf numFmtId="0" fontId="25" fillId="29" borderId="9" xfId="0" applyFont="1" applyFill="1" applyBorder="1" applyAlignment="1" applyProtection="1">
      <alignment horizontal="center"/>
      <protection locked="0"/>
    </xf>
    <xf numFmtId="0" fontId="36" fillId="19" borderId="0" xfId="0" applyFont="1" applyFill="1" applyBorder="1" applyAlignment="1" applyProtection="1"/>
    <xf numFmtId="0" fontId="36" fillId="19" borderId="0" xfId="0" applyFont="1" applyFill="1" applyBorder="1" applyAlignment="1" applyProtection="1">
      <alignment horizontal="center"/>
    </xf>
    <xf numFmtId="0" fontId="41" fillId="19" borderId="0" xfId="0" applyFont="1" applyFill="1" applyBorder="1" applyAlignment="1" applyProtection="1">
      <alignment horizontal="center"/>
    </xf>
    <xf numFmtId="0" fontId="36" fillId="21" borderId="4" xfId="0" applyFont="1" applyFill="1" applyBorder="1" applyAlignment="1" applyProtection="1"/>
    <xf numFmtId="0" fontId="36" fillId="19" borderId="4" xfId="0" applyFont="1" applyFill="1" applyBorder="1" applyAlignment="1" applyProtection="1"/>
    <xf numFmtId="0" fontId="23" fillId="31" borderId="6" xfId="0" applyFont="1" applyFill="1" applyBorder="1" applyAlignment="1" applyProtection="1">
      <alignment horizontal="center"/>
      <protection locked="0"/>
    </xf>
    <xf numFmtId="0" fontId="25" fillId="30" borderId="1" xfId="0" applyFont="1" applyFill="1" applyBorder="1" applyAlignment="1" applyProtection="1">
      <alignment horizontal="center"/>
      <protection locked="0"/>
    </xf>
    <xf numFmtId="0" fontId="25" fillId="24" borderId="1" xfId="0" applyFont="1" applyFill="1" applyBorder="1" applyAlignment="1" applyProtection="1"/>
    <xf numFmtId="0" fontId="18" fillId="27" borderId="1" xfId="0" applyFont="1" applyFill="1" applyBorder="1" applyAlignment="1" applyProtection="1">
      <alignment horizontal="left"/>
    </xf>
    <xf numFmtId="0" fontId="18" fillId="27" borderId="5" xfId="0" applyFont="1" applyFill="1" applyBorder="1" applyAlignment="1" applyProtection="1">
      <alignment horizontal="center"/>
    </xf>
    <xf numFmtId="0" fontId="18" fillId="26" borderId="1" xfId="0" applyFont="1" applyFill="1" applyBorder="1" applyAlignment="1" applyProtection="1">
      <alignment horizontal="center"/>
    </xf>
    <xf numFmtId="0" fontId="18" fillId="27" borderId="1" xfId="0" applyFont="1" applyFill="1" applyBorder="1" applyAlignment="1" applyProtection="1">
      <alignment horizontal="center"/>
    </xf>
    <xf numFmtId="0" fontId="25" fillId="12" borderId="1" xfId="0" applyFont="1" applyFill="1" applyBorder="1" applyAlignment="1" applyProtection="1">
      <alignment horizontal="center"/>
      <protection locked="0"/>
    </xf>
    <xf numFmtId="0" fontId="25" fillId="12" borderId="2" xfId="0" applyFont="1" applyFill="1" applyBorder="1" applyAlignment="1" applyProtection="1">
      <alignment horizontal="center"/>
      <protection locked="0"/>
    </xf>
    <xf numFmtId="0" fontId="25" fillId="12" borderId="9" xfId="0" applyFont="1" applyFill="1" applyBorder="1" applyAlignment="1" applyProtection="1">
      <alignment horizontal="center"/>
      <protection locked="0"/>
    </xf>
    <xf numFmtId="0" fontId="23" fillId="32" borderId="1" xfId="0" applyFont="1" applyFill="1" applyBorder="1" applyAlignment="1" applyProtection="1">
      <alignment horizontal="center"/>
      <protection locked="0"/>
    </xf>
    <xf numFmtId="0" fontId="23" fillId="32" borderId="2" xfId="0" applyFont="1" applyFill="1" applyBorder="1" applyAlignment="1" applyProtection="1">
      <alignment horizontal="center"/>
      <protection locked="0"/>
    </xf>
    <xf numFmtId="0" fontId="23" fillId="32" borderId="9" xfId="0" applyFont="1" applyFill="1" applyBorder="1" applyAlignment="1" applyProtection="1">
      <alignment horizontal="center"/>
      <protection locked="0"/>
    </xf>
    <xf numFmtId="0" fontId="22" fillId="21" borderId="0" xfId="0" applyFont="1" applyFill="1" applyBorder="1" applyAlignment="1" applyProtection="1"/>
    <xf numFmtId="0" fontId="23" fillId="18" borderId="4" xfId="0" applyFont="1" applyFill="1" applyBorder="1" applyAlignment="1" applyProtection="1">
      <alignment horizontal="center"/>
      <protection locked="0"/>
    </xf>
    <xf numFmtId="0" fontId="23" fillId="18" borderId="7" xfId="0" applyFont="1" applyFill="1" applyBorder="1" applyAlignment="1" applyProtection="1">
      <alignment horizontal="center"/>
      <protection locked="0"/>
    </xf>
    <xf numFmtId="0" fontId="23" fillId="18" borderId="17" xfId="0" applyFont="1" applyFill="1" applyBorder="1" applyAlignment="1" applyProtection="1">
      <alignment horizontal="center"/>
      <protection locked="0"/>
    </xf>
    <xf numFmtId="0" fontId="23" fillId="31" borderId="1" xfId="0" applyFont="1" applyFill="1" applyBorder="1" applyAlignment="1" applyProtection="1">
      <alignment horizontal="center"/>
      <protection locked="0"/>
    </xf>
    <xf numFmtId="0" fontId="22" fillId="19" borderId="7" xfId="0" applyFont="1" applyFill="1" applyBorder="1" applyAlignment="1" applyProtection="1"/>
    <xf numFmtId="0" fontId="25" fillId="19" borderId="7" xfId="0" applyFont="1" applyFill="1" applyBorder="1" applyAlignment="1" applyProtection="1">
      <alignment horizontal="center"/>
      <protection locked="0"/>
    </xf>
    <xf numFmtId="3" fontId="21" fillId="20" borderId="0" xfId="0" applyNumberFormat="1" applyFont="1" applyFill="1" applyBorder="1" applyAlignment="1" applyProtection="1">
      <alignment horizontal="center"/>
    </xf>
    <xf numFmtId="3" fontId="21" fillId="19" borderId="7" xfId="0" applyNumberFormat="1" applyFont="1" applyFill="1" applyBorder="1" applyAlignment="1" applyProtection="1">
      <alignment horizontal="center"/>
    </xf>
    <xf numFmtId="3" fontId="21" fillId="19" borderId="17" xfId="0" applyNumberFormat="1" applyFont="1" applyFill="1" applyBorder="1" applyAlignment="1" applyProtection="1">
      <alignment horizontal="center"/>
    </xf>
    <xf numFmtId="0" fontId="18" fillId="26" borderId="7" xfId="0" applyFont="1" applyFill="1" applyBorder="1" applyAlignment="1" applyProtection="1">
      <alignment horizontal="center"/>
    </xf>
    <xf numFmtId="0" fontId="18" fillId="27" borderId="34" xfId="0" applyFont="1" applyFill="1" applyBorder="1" applyAlignment="1" applyProtection="1">
      <alignment horizontal="center"/>
    </xf>
    <xf numFmtId="0" fontId="18" fillId="26" borderId="33" xfId="0" applyFont="1" applyFill="1" applyBorder="1" applyAlignment="1" applyProtection="1">
      <alignment horizontal="center"/>
    </xf>
    <xf numFmtId="0" fontId="18" fillId="27" borderId="33" xfId="0" applyFont="1" applyFill="1" applyBorder="1" applyAlignment="1" applyProtection="1">
      <alignment horizontal="center"/>
    </xf>
    <xf numFmtId="0" fontId="18" fillId="26" borderId="8" xfId="0" applyFont="1" applyFill="1" applyBorder="1" applyAlignment="1" applyProtection="1">
      <alignment horizontal="left"/>
    </xf>
    <xf numFmtId="0" fontId="18" fillId="27" borderId="8" xfId="0" applyFont="1" applyFill="1" applyBorder="1" applyAlignment="1" applyProtection="1">
      <alignment horizontal="left"/>
    </xf>
    <xf numFmtId="0" fontId="18" fillId="27" borderId="35" xfId="0" applyFont="1" applyFill="1" applyBorder="1" applyAlignment="1" applyProtection="1">
      <alignment horizontal="left"/>
    </xf>
    <xf numFmtId="0" fontId="25" fillId="33" borderId="1" xfId="0" applyFont="1" applyFill="1" applyBorder="1" applyAlignment="1" applyProtection="1">
      <alignment horizontal="center"/>
      <protection locked="0"/>
    </xf>
    <xf numFmtId="0" fontId="25" fillId="33" borderId="2" xfId="0" applyFont="1" applyFill="1" applyBorder="1" applyAlignment="1" applyProtection="1">
      <alignment horizontal="center"/>
      <protection locked="0"/>
    </xf>
    <xf numFmtId="0" fontId="25" fillId="33" borderId="9" xfId="0" applyFont="1" applyFill="1" applyBorder="1" applyAlignment="1" applyProtection="1">
      <alignment horizontal="center"/>
      <protection locked="0"/>
    </xf>
    <xf numFmtId="0" fontId="20" fillId="3" borderId="7" xfId="0" applyFont="1" applyFill="1" applyBorder="1" applyAlignment="1" applyProtection="1">
      <alignment horizontal="center"/>
    </xf>
    <xf numFmtId="3" fontId="21" fillId="20" borderId="7" xfId="0" applyNumberFormat="1" applyFont="1" applyFill="1" applyBorder="1" applyAlignment="1" applyProtection="1">
      <alignment horizontal="center"/>
    </xf>
    <xf numFmtId="0" fontId="20" fillId="3" borderId="7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/>
    </xf>
    <xf numFmtId="0" fontId="22" fillId="19" borderId="7" xfId="0" applyFont="1" applyFill="1" applyBorder="1" applyAlignment="1" applyProtection="1">
      <alignment horizontal="center"/>
    </xf>
    <xf numFmtId="0" fontId="22" fillId="19" borderId="38" xfId="0" applyFont="1" applyFill="1" applyBorder="1" applyAlignment="1" applyProtection="1">
      <alignment horizontal="center"/>
    </xf>
    <xf numFmtId="0" fontId="23" fillId="19" borderId="7" xfId="0" applyFont="1" applyFill="1" applyBorder="1" applyAlignment="1" applyProtection="1">
      <alignment horizontal="center"/>
      <protection locked="0"/>
    </xf>
    <xf numFmtId="0" fontId="22" fillId="19" borderId="17" xfId="0" applyFont="1" applyFill="1" applyBorder="1" applyAlignment="1" applyProtection="1">
      <alignment horizontal="center"/>
    </xf>
    <xf numFmtId="0" fontId="4" fillId="19" borderId="4" xfId="0" applyFont="1" applyFill="1" applyBorder="1" applyAlignment="1" applyProtection="1">
      <alignment horizontal="center"/>
    </xf>
    <xf numFmtId="0" fontId="0" fillId="19" borderId="0" xfId="0" applyFill="1" applyBorder="1"/>
    <xf numFmtId="0" fontId="12" fillId="19" borderId="0" xfId="0" applyFont="1" applyFill="1" applyBorder="1" applyAlignment="1">
      <alignment vertical="top"/>
    </xf>
    <xf numFmtId="0" fontId="20" fillId="19" borderId="0" xfId="0" applyFont="1" applyFill="1" applyBorder="1" applyAlignment="1">
      <alignment horizontal="center" vertical="top"/>
    </xf>
    <xf numFmtId="0" fontId="19" fillId="19" borderId="0" xfId="1" applyFont="1" applyFill="1" applyBorder="1" applyAlignment="1">
      <alignment horizontal="center" vertical="top"/>
    </xf>
    <xf numFmtId="0" fontId="26" fillId="19" borderId="0" xfId="0" applyFont="1" applyFill="1" applyBorder="1" applyAlignment="1">
      <alignment vertical="top"/>
    </xf>
    <xf numFmtId="0" fontId="5" fillId="19" borderId="6" xfId="0" applyFont="1" applyFill="1" applyBorder="1" applyAlignment="1" applyProtection="1">
      <alignment horizontal="center"/>
      <protection hidden="1"/>
    </xf>
    <xf numFmtId="0" fontId="23" fillId="19" borderId="6" xfId="0" applyFont="1" applyFill="1" applyBorder="1" applyAlignment="1" applyProtection="1">
      <alignment horizontal="center"/>
      <protection hidden="1"/>
    </xf>
    <xf numFmtId="0" fontId="24" fillId="19" borderId="6" xfId="0" applyFont="1" applyFill="1" applyBorder="1" applyAlignment="1" applyProtection="1">
      <alignment horizontal="center"/>
      <protection hidden="1"/>
    </xf>
    <xf numFmtId="0" fontId="22" fillId="19" borderId="6" xfId="0" applyFont="1" applyFill="1" applyBorder="1" applyAlignment="1" applyProtection="1">
      <protection hidden="1"/>
    </xf>
    <xf numFmtId="0" fontId="20" fillId="19" borderId="6" xfId="0" applyFont="1" applyFill="1" applyBorder="1" applyAlignment="1" applyProtection="1">
      <alignment horizontal="center"/>
      <protection hidden="1"/>
    </xf>
    <xf numFmtId="0" fontId="21" fillId="19" borderId="6" xfId="0" applyFont="1" applyFill="1" applyBorder="1" applyAlignment="1" applyProtection="1">
      <alignment horizontal="center"/>
      <protection hidden="1"/>
    </xf>
    <xf numFmtId="168" fontId="9" fillId="19" borderId="6" xfId="0" applyNumberFormat="1" applyFont="1" applyFill="1" applyBorder="1" applyAlignment="1" applyProtection="1">
      <alignment horizontal="center"/>
      <protection hidden="1"/>
    </xf>
    <xf numFmtId="0" fontId="14" fillId="19" borderId="6" xfId="0" applyFont="1" applyFill="1" applyBorder="1" applyProtection="1">
      <protection hidden="1"/>
    </xf>
    <xf numFmtId="0" fontId="8" fillId="19" borderId="6" xfId="0" applyFont="1" applyFill="1" applyBorder="1" applyProtection="1">
      <protection hidden="1"/>
    </xf>
    <xf numFmtId="0" fontId="0" fillId="19" borderId="6" xfId="0" applyFont="1" applyFill="1" applyBorder="1" applyProtection="1">
      <protection hidden="1"/>
    </xf>
    <xf numFmtId="0" fontId="22" fillId="19" borderId="14" xfId="0" applyFont="1" applyFill="1" applyBorder="1" applyAlignment="1" applyProtection="1">
      <alignment horizontal="center"/>
    </xf>
    <xf numFmtId="165" fontId="23" fillId="19" borderId="14" xfId="0" applyNumberFormat="1" applyFont="1" applyFill="1" applyBorder="1" applyAlignment="1" applyProtection="1">
      <alignment horizontal="center"/>
      <protection locked="0"/>
    </xf>
    <xf numFmtId="169" fontId="2" fillId="3" borderId="1" xfId="0" applyNumberFormat="1" applyFont="1" applyFill="1" applyBorder="1" applyAlignment="1" applyProtection="1"/>
    <xf numFmtId="169" fontId="13" fillId="3" borderId="1" xfId="0" applyNumberFormat="1" applyFont="1" applyFill="1" applyBorder="1" applyAlignment="1" applyProtection="1"/>
    <xf numFmtId="0" fontId="25" fillId="9" borderId="39" xfId="0" applyFont="1" applyFill="1" applyBorder="1" applyAlignment="1" applyProtection="1">
      <alignment horizontal="center"/>
      <protection locked="0"/>
    </xf>
    <xf numFmtId="0" fontId="25" fillId="9" borderId="40" xfId="0" applyFont="1" applyFill="1" applyBorder="1" applyAlignment="1" applyProtection="1">
      <alignment horizontal="center"/>
      <protection locked="0"/>
    </xf>
    <xf numFmtId="0" fontId="25" fillId="9" borderId="41" xfId="0" applyFont="1" applyFill="1" applyBorder="1" applyAlignment="1" applyProtection="1">
      <alignment horizontal="center"/>
      <protection locked="0"/>
    </xf>
    <xf numFmtId="169" fontId="33" fillId="3" borderId="6" xfId="0" applyNumberFormat="1" applyFont="1" applyFill="1" applyBorder="1" applyAlignment="1" applyProtection="1"/>
    <xf numFmtId="169" fontId="14" fillId="0" borderId="0" xfId="0" applyNumberFormat="1" applyFont="1"/>
    <xf numFmtId="3" fontId="9" fillId="3" borderId="3" xfId="0" applyNumberFormat="1" applyFont="1" applyFill="1" applyBorder="1" applyAlignment="1" applyProtection="1">
      <alignment horizontal="center"/>
    </xf>
    <xf numFmtId="0" fontId="24" fillId="5" borderId="1" xfId="0" applyFont="1" applyFill="1" applyBorder="1" applyAlignment="1" applyProtection="1">
      <alignment horizontal="center"/>
    </xf>
    <xf numFmtId="0" fontId="24" fillId="6" borderId="1" xfId="0" applyFont="1" applyFill="1" applyBorder="1" applyAlignment="1" applyProtection="1">
      <alignment horizontal="center"/>
    </xf>
    <xf numFmtId="0" fontId="24" fillId="32" borderId="1" xfId="0" applyFont="1" applyFill="1" applyBorder="1" applyAlignment="1" applyProtection="1">
      <alignment horizontal="center"/>
    </xf>
    <xf numFmtId="0" fontId="44" fillId="29" borderId="1" xfId="0" applyFont="1" applyFill="1" applyBorder="1" applyAlignment="1" applyProtection="1">
      <alignment horizontal="center"/>
    </xf>
    <xf numFmtId="0" fontId="44" fillId="28" borderId="1" xfId="0" applyFont="1" applyFill="1" applyBorder="1" applyAlignment="1" applyProtection="1">
      <alignment horizontal="center"/>
    </xf>
    <xf numFmtId="0" fontId="24" fillId="10" borderId="1" xfId="0" applyFont="1" applyFill="1" applyBorder="1" applyAlignment="1" applyProtection="1">
      <alignment horizontal="center"/>
    </xf>
    <xf numFmtId="0" fontId="44" fillId="33" borderId="1" xfId="0" applyFont="1" applyFill="1" applyBorder="1" applyAlignment="1" applyProtection="1">
      <alignment horizontal="center"/>
    </xf>
    <xf numFmtId="0" fontId="44" fillId="12" borderId="1" xfId="0" applyFont="1" applyFill="1" applyBorder="1" applyAlignment="1" applyProtection="1">
      <alignment horizontal="center"/>
    </xf>
    <xf numFmtId="0" fontId="24" fillId="13" borderId="1" xfId="0" applyFont="1" applyFill="1" applyBorder="1" applyAlignment="1" applyProtection="1">
      <alignment horizontal="center"/>
    </xf>
    <xf numFmtId="0" fontId="24" fillId="14" borderId="1" xfId="0" applyFont="1" applyFill="1" applyBorder="1" applyAlignment="1" applyProtection="1">
      <alignment horizontal="center"/>
    </xf>
    <xf numFmtId="0" fontId="24" fillId="15" borderId="1" xfId="0" applyFont="1" applyFill="1" applyBorder="1" applyAlignment="1" applyProtection="1">
      <alignment horizontal="center"/>
    </xf>
    <xf numFmtId="0" fontId="24" fillId="16" borderId="1" xfId="0" applyFont="1" applyFill="1" applyBorder="1" applyAlignment="1" applyProtection="1">
      <alignment horizontal="center"/>
    </xf>
    <xf numFmtId="0" fontId="44" fillId="30" borderId="1" xfId="0" applyFont="1" applyFill="1" applyBorder="1" applyAlignment="1" applyProtection="1">
      <alignment horizontal="center"/>
    </xf>
    <xf numFmtId="0" fontId="24" fillId="31" borderId="6" xfId="0" applyFont="1" applyFill="1" applyBorder="1" applyAlignment="1" applyProtection="1">
      <alignment horizontal="center"/>
    </xf>
    <xf numFmtId="0" fontId="23" fillId="19" borderId="17" xfId="0" applyFont="1" applyFill="1" applyBorder="1" applyAlignment="1" applyProtection="1">
      <alignment horizontal="center"/>
    </xf>
    <xf numFmtId="0" fontId="23" fillId="19" borderId="17" xfId="0" applyFont="1" applyFill="1" applyBorder="1" applyAlignment="1" applyProtection="1">
      <alignment horizontal="left"/>
    </xf>
    <xf numFmtId="0" fontId="23" fillId="23" borderId="17" xfId="1" applyFont="1" applyFill="1" applyBorder="1" applyAlignment="1" applyProtection="1">
      <alignment horizontal="center"/>
    </xf>
    <xf numFmtId="0" fontId="20" fillId="2" borderId="1" xfId="0" applyFont="1" applyFill="1" applyBorder="1" applyAlignment="1" applyProtection="1">
      <alignment horizontal="center" vertical="center"/>
    </xf>
    <xf numFmtId="0" fontId="18" fillId="26" borderId="42" xfId="0" applyFont="1" applyFill="1" applyBorder="1" applyAlignment="1" applyProtection="1">
      <alignment horizontal="center"/>
    </xf>
    <xf numFmtId="0" fontId="18" fillId="27" borderId="42" xfId="0" applyFont="1" applyFill="1" applyBorder="1" applyAlignment="1" applyProtection="1">
      <alignment horizontal="center"/>
    </xf>
    <xf numFmtId="0" fontId="8" fillId="0" borderId="13" xfId="0" applyFont="1" applyBorder="1"/>
    <xf numFmtId="0" fontId="23" fillId="19" borderId="8" xfId="0" applyFont="1" applyFill="1" applyBorder="1" applyAlignment="1" applyProtection="1">
      <alignment horizontal="center"/>
      <protection hidden="1"/>
    </xf>
    <xf numFmtId="0" fontId="23" fillId="19" borderId="1" xfId="0" applyFont="1" applyFill="1" applyBorder="1" applyAlignment="1" applyProtection="1">
      <alignment horizontal="center"/>
      <protection hidden="1"/>
    </xf>
    <xf numFmtId="0" fontId="23" fillId="19" borderId="6" xfId="0" applyFont="1" applyFill="1" applyBorder="1" applyAlignment="1" applyProtection="1">
      <alignment horizontal="center"/>
      <protection hidden="1"/>
    </xf>
    <xf numFmtId="0" fontId="23" fillId="19" borderId="8" xfId="0" applyFont="1" applyFill="1" applyBorder="1" applyAlignment="1" applyProtection="1">
      <alignment horizontal="center"/>
      <protection hidden="1"/>
    </xf>
    <xf numFmtId="0" fontId="23" fillId="19" borderId="1" xfId="0" applyFont="1" applyFill="1" applyBorder="1" applyAlignment="1" applyProtection="1">
      <alignment horizontal="center"/>
      <protection hidden="1"/>
    </xf>
    <xf numFmtId="0" fontId="23" fillId="19" borderId="6" xfId="0" applyFont="1" applyFill="1" applyBorder="1" applyAlignment="1" applyProtection="1">
      <alignment horizontal="center"/>
      <protection hidden="1"/>
    </xf>
    <xf numFmtId="0" fontId="23" fillId="19" borderId="0" xfId="0" applyFont="1" applyFill="1" applyBorder="1" applyAlignment="1" applyProtection="1">
      <alignment horizontal="center"/>
    </xf>
    <xf numFmtId="0" fontId="18" fillId="23" borderId="1" xfId="0" applyFont="1" applyFill="1" applyBorder="1" applyAlignment="1" applyProtection="1">
      <alignment horizontal="center"/>
    </xf>
    <xf numFmtId="0" fontId="25" fillId="19" borderId="0" xfId="0" applyFont="1" applyFill="1" applyBorder="1" applyAlignment="1" applyProtection="1">
      <alignment horizontal="center"/>
      <protection locked="0"/>
    </xf>
    <xf numFmtId="0" fontId="23" fillId="19" borderId="4" xfId="0" applyFont="1" applyFill="1" applyBorder="1" applyAlignment="1" applyProtection="1">
      <alignment horizontal="center"/>
      <protection locked="0"/>
    </xf>
    <xf numFmtId="165" fontId="22" fillId="19" borderId="3" xfId="0" applyNumberFormat="1" applyFont="1" applyFill="1" applyBorder="1" applyAlignment="1" applyProtection="1">
      <alignment horizontal="center"/>
      <protection hidden="1"/>
    </xf>
    <xf numFmtId="0" fontId="23" fillId="19" borderId="11" xfId="0" applyFont="1" applyFill="1" applyBorder="1" applyAlignment="1" applyProtection="1">
      <alignment horizontal="center"/>
      <protection hidden="1"/>
    </xf>
    <xf numFmtId="0" fontId="23" fillId="19" borderId="2" xfId="0" applyFont="1" applyFill="1" applyBorder="1" applyAlignment="1" applyProtection="1">
      <alignment horizontal="center"/>
      <protection hidden="1"/>
    </xf>
    <xf numFmtId="0" fontId="23" fillId="19" borderId="3" xfId="0" applyFont="1" applyFill="1" applyBorder="1" applyAlignment="1" applyProtection="1">
      <alignment horizontal="center"/>
      <protection hidden="1"/>
    </xf>
    <xf numFmtId="0" fontId="25" fillId="19" borderId="4" xfId="0" applyFont="1" applyFill="1" applyBorder="1" applyAlignment="1" applyProtection="1">
      <alignment horizontal="center"/>
      <protection locked="0"/>
    </xf>
    <xf numFmtId="0" fontId="23" fillId="20" borderId="9" xfId="0" applyFont="1" applyFill="1" applyBorder="1" applyAlignment="1" applyProtection="1">
      <alignment horizontal="center"/>
    </xf>
    <xf numFmtId="0" fontId="23" fillId="20" borderId="9" xfId="0" applyFont="1" applyFill="1" applyBorder="1" applyAlignment="1" applyProtection="1">
      <alignment horizontal="left"/>
    </xf>
    <xf numFmtId="0" fontId="23" fillId="4" borderId="9" xfId="1" applyFont="1" applyFill="1" applyBorder="1" applyAlignment="1" applyProtection="1">
      <alignment horizontal="center"/>
    </xf>
    <xf numFmtId="0" fontId="25" fillId="9" borderId="43" xfId="0" applyFont="1" applyFill="1" applyBorder="1" applyAlignment="1" applyProtection="1">
      <alignment horizontal="center"/>
      <protection locked="0"/>
    </xf>
    <xf numFmtId="0" fontId="25" fillId="30" borderId="9" xfId="0" applyFont="1" applyFill="1" applyBorder="1" applyAlignment="1" applyProtection="1">
      <alignment horizontal="center"/>
      <protection locked="0"/>
    </xf>
    <xf numFmtId="0" fontId="23" fillId="31" borderId="9" xfId="0" applyFont="1" applyFill="1" applyBorder="1" applyAlignment="1" applyProtection="1">
      <alignment horizontal="center"/>
      <protection locked="0"/>
    </xf>
    <xf numFmtId="0" fontId="23" fillId="19" borderId="12" xfId="0" applyFont="1" applyFill="1" applyBorder="1" applyAlignment="1" applyProtection="1">
      <alignment horizontal="center"/>
      <protection hidden="1"/>
    </xf>
    <xf numFmtId="0" fontId="23" fillId="19" borderId="9" xfId="0" applyFont="1" applyFill="1" applyBorder="1" applyAlignment="1" applyProtection="1">
      <alignment horizontal="center"/>
      <protection hidden="1"/>
    </xf>
    <xf numFmtId="0" fontId="23" fillId="19" borderId="10" xfId="0" applyFont="1" applyFill="1" applyBorder="1" applyAlignment="1" applyProtection="1">
      <alignment horizontal="center"/>
      <protection hidden="1"/>
    </xf>
    <xf numFmtId="0" fontId="23" fillId="19" borderId="17" xfId="0" applyFont="1" applyFill="1" applyBorder="1" applyAlignment="1" applyProtection="1">
      <alignment horizontal="center"/>
      <protection locked="0"/>
    </xf>
    <xf numFmtId="0" fontId="25" fillId="19" borderId="17" xfId="0" applyFont="1" applyFill="1" applyBorder="1" applyAlignment="1" applyProtection="1">
      <alignment horizontal="center"/>
      <protection locked="0"/>
    </xf>
    <xf numFmtId="0" fontId="22" fillId="19" borderId="10" xfId="0" applyFont="1" applyFill="1" applyBorder="1" applyAlignment="1" applyProtection="1">
      <alignment horizontal="center"/>
      <protection hidden="1"/>
    </xf>
    <xf numFmtId="0" fontId="22" fillId="19" borderId="17" xfId="0" applyFont="1" applyFill="1" applyBorder="1" applyAlignment="1" applyProtection="1">
      <alignment horizontal="center"/>
      <protection hidden="1"/>
    </xf>
    <xf numFmtId="0" fontId="23" fillId="19" borderId="17" xfId="0" applyFont="1" applyFill="1" applyBorder="1"/>
    <xf numFmtId="0" fontId="23" fillId="19" borderId="4" xfId="0" applyFont="1" applyFill="1" applyBorder="1" applyAlignment="1" applyProtection="1">
      <alignment horizontal="center"/>
    </xf>
    <xf numFmtId="0" fontId="23" fillId="23" borderId="4" xfId="1" applyFont="1" applyFill="1" applyBorder="1" applyAlignment="1" applyProtection="1">
      <alignment horizontal="center"/>
    </xf>
    <xf numFmtId="169" fontId="23" fillId="19" borderId="4" xfId="0" applyNumberFormat="1" applyFont="1" applyFill="1" applyBorder="1" applyAlignment="1" applyProtection="1">
      <alignment horizontal="center"/>
    </xf>
    <xf numFmtId="0" fontId="23" fillId="23" borderId="0" xfId="1" applyFont="1" applyFill="1" applyBorder="1" applyAlignment="1" applyProtection="1">
      <alignment horizontal="center"/>
    </xf>
    <xf numFmtId="169" fontId="23" fillId="19" borderId="0" xfId="0" applyNumberFormat="1" applyFont="1" applyFill="1" applyBorder="1" applyAlignment="1" applyProtection="1">
      <alignment horizontal="center"/>
    </xf>
    <xf numFmtId="0" fontId="23" fillId="19" borderId="0" xfId="0" applyFont="1" applyFill="1" applyBorder="1" applyAlignment="1" applyProtection="1">
      <alignment horizontal="center"/>
      <protection locked="0"/>
    </xf>
    <xf numFmtId="0" fontId="23" fillId="19" borderId="0" xfId="0" applyFont="1" applyFill="1" applyBorder="1" applyAlignment="1" applyProtection="1">
      <alignment horizontal="center"/>
      <protection hidden="1"/>
    </xf>
    <xf numFmtId="0" fontId="23" fillId="18" borderId="1" xfId="0" applyFont="1" applyFill="1" applyBorder="1" applyAlignment="1" applyProtection="1">
      <alignment horizontal="center"/>
      <protection locked="0"/>
    </xf>
    <xf numFmtId="170" fontId="22" fillId="19" borderId="6" xfId="0" applyNumberFormat="1" applyFont="1" applyFill="1" applyBorder="1" applyAlignment="1" applyProtection="1">
      <alignment horizontal="center"/>
      <protection hidden="1"/>
    </xf>
    <xf numFmtId="169" fontId="30" fillId="19" borderId="6" xfId="0" applyNumberFormat="1" applyFont="1" applyFill="1" applyBorder="1" applyAlignment="1" applyProtection="1">
      <alignment horizontal="center"/>
    </xf>
    <xf numFmtId="0" fontId="27" fillId="19" borderId="0" xfId="0" applyFont="1" applyFill="1" applyBorder="1" applyAlignment="1">
      <alignment horizontal="center"/>
    </xf>
    <xf numFmtId="3" fontId="21" fillId="19" borderId="0" xfId="0" applyNumberFormat="1" applyFont="1" applyFill="1" applyBorder="1" applyAlignment="1" applyProtection="1">
      <alignment horizontal="center"/>
    </xf>
    <xf numFmtId="169" fontId="23" fillId="35" borderId="6" xfId="0" applyNumberFormat="1" applyFont="1" applyFill="1" applyBorder="1" applyAlignment="1" applyProtection="1">
      <alignment horizontal="center"/>
    </xf>
    <xf numFmtId="169" fontId="23" fillId="26" borderId="6" xfId="1" applyNumberFormat="1" applyFont="1" applyFill="1" applyBorder="1" applyAlignment="1" applyProtection="1">
      <alignment horizontal="center"/>
    </xf>
    <xf numFmtId="169" fontId="23" fillId="34" borderId="6" xfId="0" applyNumberFormat="1" applyFont="1" applyFill="1" applyBorder="1" applyAlignment="1" applyProtection="1">
      <alignment horizontal="center"/>
    </xf>
    <xf numFmtId="166" fontId="14" fillId="19" borderId="0" xfId="0" applyNumberFormat="1" applyFont="1" applyFill="1" applyBorder="1" applyAlignment="1" applyProtection="1">
      <alignment horizontal="center"/>
    </xf>
    <xf numFmtId="169" fontId="23" fillId="19" borderId="17" xfId="0" applyNumberFormat="1" applyFont="1" applyFill="1" applyBorder="1" applyAlignment="1" applyProtection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8" fillId="26" borderId="6" xfId="0" applyFont="1" applyFill="1" applyBorder="1" applyAlignment="1" applyProtection="1">
      <alignment horizontal="center"/>
    </xf>
    <xf numFmtId="0" fontId="18" fillId="26" borderId="36" xfId="0" applyFont="1" applyFill="1" applyBorder="1" applyAlignment="1" applyProtection="1">
      <alignment horizontal="center"/>
    </xf>
    <xf numFmtId="0" fontId="18" fillId="27" borderId="6" xfId="0" applyFont="1" applyFill="1" applyBorder="1" applyAlignment="1" applyProtection="1">
      <alignment horizontal="center"/>
    </xf>
    <xf numFmtId="0" fontId="18" fillId="27" borderId="36" xfId="0" applyFont="1" applyFill="1" applyBorder="1" applyAlignment="1" applyProtection="1">
      <alignment horizontal="center"/>
    </xf>
    <xf numFmtId="0" fontId="35" fillId="19" borderId="28" xfId="0" applyFont="1" applyFill="1" applyBorder="1" applyAlignment="1">
      <alignment horizontal="center" vertical="top"/>
    </xf>
    <xf numFmtId="0" fontId="35" fillId="19" borderId="29" xfId="0" applyFont="1" applyFill="1" applyBorder="1" applyAlignment="1">
      <alignment horizontal="center" vertical="top"/>
    </xf>
    <xf numFmtId="0" fontId="35" fillId="19" borderId="30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9" fillId="0" borderId="1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42" fillId="0" borderId="21" xfId="1" applyFont="1" applyBorder="1" applyAlignment="1">
      <alignment horizontal="center" vertical="top"/>
    </xf>
    <xf numFmtId="0" fontId="42" fillId="0" borderId="0" xfId="1" applyFont="1" applyBorder="1" applyAlignment="1">
      <alignment horizontal="center" vertical="top"/>
    </xf>
    <xf numFmtId="0" fontId="42" fillId="0" borderId="22" xfId="1" applyFont="1" applyBorder="1" applyAlignment="1">
      <alignment horizontal="center" vertical="top"/>
    </xf>
    <xf numFmtId="0" fontId="23" fillId="0" borderId="23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14" fillId="0" borderId="29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7" fillId="0" borderId="28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top" wrapText="1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9" fillId="0" borderId="30" xfId="0" applyFont="1" applyBorder="1" applyAlignment="1" applyProtection="1">
      <alignment vertical="center"/>
      <protection locked="0"/>
    </xf>
    <xf numFmtId="0" fontId="38" fillId="0" borderId="28" xfId="1" applyFont="1" applyBorder="1" applyAlignment="1" applyProtection="1">
      <alignment vertical="center"/>
      <protection locked="0"/>
    </xf>
    <xf numFmtId="0" fontId="38" fillId="0" borderId="29" xfId="1" applyFont="1" applyBorder="1" applyAlignment="1" applyProtection="1">
      <alignment vertical="center"/>
      <protection locked="0"/>
    </xf>
    <xf numFmtId="0" fontId="38" fillId="0" borderId="30" xfId="1" applyFont="1" applyBorder="1" applyAlignment="1" applyProtection="1">
      <alignment vertical="center"/>
      <protection locked="0"/>
    </xf>
    <xf numFmtId="0" fontId="20" fillId="2" borderId="6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0" fontId="10" fillId="0" borderId="28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34" fillId="19" borderId="28" xfId="0" applyFont="1" applyFill="1" applyBorder="1" applyAlignment="1" applyProtection="1">
      <alignment horizontal="left" vertical="center"/>
      <protection locked="0"/>
    </xf>
    <xf numFmtId="0" fontId="34" fillId="19" borderId="29" xfId="0" applyFont="1" applyFill="1" applyBorder="1" applyAlignment="1" applyProtection="1">
      <alignment horizontal="left" vertical="center"/>
      <protection locked="0"/>
    </xf>
    <xf numFmtId="0" fontId="34" fillId="19" borderId="30" xfId="0" applyFont="1" applyFill="1" applyBorder="1" applyAlignment="1" applyProtection="1">
      <alignment horizontal="left" vertical="center"/>
      <protection locked="0"/>
    </xf>
    <xf numFmtId="0" fontId="31" fillId="19" borderId="0" xfId="0" applyFont="1" applyFill="1" applyBorder="1" applyAlignment="1" applyProtection="1">
      <alignment horizontal="center"/>
    </xf>
    <xf numFmtId="0" fontId="11" fillId="19" borderId="0" xfId="0" applyFont="1" applyFill="1" applyBorder="1"/>
    <xf numFmtId="0" fontId="23" fillId="19" borderId="0" xfId="0" applyFont="1" applyFill="1" applyBorder="1" applyAlignment="1" applyProtection="1">
      <alignment horizontal="center"/>
    </xf>
    <xf numFmtId="0" fontId="28" fillId="19" borderId="0" xfId="0" applyFont="1" applyFill="1" applyBorder="1" applyAlignment="1" applyProtection="1">
      <alignment horizontal="center"/>
    </xf>
    <xf numFmtId="0" fontId="29" fillId="19" borderId="0" xfId="0" applyFont="1" applyFill="1" applyBorder="1" applyAlignment="1" applyProtection="1">
      <alignment horizontal="center"/>
    </xf>
    <xf numFmtId="0" fontId="22" fillId="19" borderId="8" xfId="0" applyFont="1" applyFill="1" applyBorder="1" applyAlignment="1" applyProtection="1">
      <alignment horizontal="center"/>
      <protection hidden="1"/>
    </xf>
    <xf numFmtId="0" fontId="22" fillId="19" borderId="1" xfId="0" applyFont="1" applyFill="1" applyBorder="1" applyAlignment="1" applyProtection="1">
      <alignment horizontal="center"/>
      <protection hidden="1"/>
    </xf>
    <xf numFmtId="0" fontId="22" fillId="19" borderId="6" xfId="0" applyFont="1" applyFill="1" applyBorder="1" applyAlignment="1" applyProtection="1">
      <alignment horizontal="center"/>
      <protection hidden="1"/>
    </xf>
    <xf numFmtId="0" fontId="23" fillId="19" borderId="8" xfId="0" applyFont="1" applyFill="1" applyBorder="1" applyAlignment="1" applyProtection="1">
      <alignment horizontal="center"/>
      <protection hidden="1"/>
    </xf>
    <xf numFmtId="0" fontId="23" fillId="19" borderId="1" xfId="0" applyFont="1" applyFill="1" applyBorder="1" applyAlignment="1" applyProtection="1">
      <alignment horizontal="center"/>
      <protection hidden="1"/>
    </xf>
    <xf numFmtId="0" fontId="23" fillId="19" borderId="6" xfId="0" applyFont="1" applyFill="1" applyBorder="1" applyAlignment="1" applyProtection="1">
      <alignment horizontal="center"/>
      <protection hidden="1"/>
    </xf>
    <xf numFmtId="0" fontId="9" fillId="3" borderId="6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25" fillId="24" borderId="6" xfId="0" applyFont="1" applyFill="1" applyBorder="1" applyAlignment="1" applyProtection="1">
      <alignment horizontal="center"/>
    </xf>
    <xf numFmtId="0" fontId="25" fillId="24" borderId="8" xfId="0" applyFont="1" applyFill="1" applyBorder="1" applyAlignment="1" applyProtection="1">
      <alignment horizontal="center"/>
    </xf>
    <xf numFmtId="0" fontId="43" fillId="25" borderId="6" xfId="0" applyFont="1" applyFill="1" applyBorder="1" applyAlignment="1" applyProtection="1">
      <alignment horizontal="center"/>
    </xf>
    <xf numFmtId="0" fontId="43" fillId="25" borderId="8" xfId="0" applyFont="1" applyFill="1" applyBorder="1" applyAlignment="1" applyProtection="1">
      <alignment horizontal="center"/>
    </xf>
    <xf numFmtId="0" fontId="21" fillId="0" borderId="28" xfId="0" applyFont="1" applyBorder="1" applyAlignment="1">
      <alignment horizontal="left" vertical="top" wrapText="1"/>
    </xf>
    <xf numFmtId="0" fontId="10" fillId="19" borderId="0" xfId="0" applyFont="1" applyFill="1" applyBorder="1" applyAlignment="1" applyProtection="1">
      <alignment horizontal="center"/>
    </xf>
    <xf numFmtId="0" fontId="18" fillId="27" borderId="18" xfId="0" applyFont="1" applyFill="1" applyBorder="1" applyAlignment="1" applyProtection="1">
      <alignment horizontal="center"/>
    </xf>
    <xf numFmtId="0" fontId="18" fillId="27" borderId="37" xfId="0" applyFont="1" applyFill="1" applyBorder="1" applyAlignment="1" applyProtection="1">
      <alignment horizontal="center"/>
    </xf>
    <xf numFmtId="0" fontId="3" fillId="19" borderId="4" xfId="0" applyFont="1" applyFill="1" applyBorder="1" applyAlignment="1" applyProtection="1">
      <alignment horizontal="left"/>
      <protection hidden="1"/>
    </xf>
    <xf numFmtId="0" fontId="34" fillId="19" borderId="28" xfId="0" applyFont="1" applyFill="1" applyBorder="1" applyAlignment="1" applyProtection="1">
      <alignment horizontal="left" vertical="center"/>
    </xf>
    <xf numFmtId="0" fontId="34" fillId="19" borderId="29" xfId="0" applyFont="1" applyFill="1" applyBorder="1" applyAlignment="1" applyProtection="1">
      <alignment horizontal="left" vertical="center"/>
    </xf>
    <xf numFmtId="0" fontId="34" fillId="19" borderId="30" xfId="0" applyFont="1" applyFill="1" applyBorder="1" applyAlignment="1" applyProtection="1">
      <alignment horizontal="left" vertical="center"/>
    </xf>
    <xf numFmtId="0" fontId="1" fillId="0" borderId="3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21" fillId="0" borderId="19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166" fontId="25" fillId="19" borderId="6" xfId="0" applyNumberFormat="1" applyFont="1" applyFill="1" applyBorder="1" applyAlignment="1" applyProtection="1">
      <alignment horizontal="center"/>
    </xf>
    <xf numFmtId="166" fontId="25" fillId="19" borderId="8" xfId="0" applyNumberFormat="1" applyFont="1" applyFill="1" applyBorder="1" applyAlignment="1" applyProtection="1">
      <alignment horizontal="center"/>
    </xf>
    <xf numFmtId="166" fontId="25" fillId="12" borderId="6" xfId="0" applyNumberFormat="1" applyFont="1" applyFill="1" applyBorder="1" applyAlignment="1" applyProtection="1">
      <alignment horizontal="center"/>
    </xf>
    <xf numFmtId="166" fontId="25" fillId="12" borderId="8" xfId="0" applyNumberFormat="1" applyFont="1" applyFill="1" applyBorder="1" applyAlignment="1" applyProtection="1">
      <alignment horizontal="center"/>
    </xf>
    <xf numFmtId="0" fontId="21" fillId="0" borderId="29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169" fontId="31" fillId="19" borderId="0" xfId="0" applyNumberFormat="1" applyFont="1" applyFill="1" applyBorder="1" applyAlignment="1" applyProtection="1">
      <alignment horizontal="center"/>
    </xf>
    <xf numFmtId="169" fontId="0" fillId="0" borderId="0" xfId="0" applyNumberFormat="1"/>
    <xf numFmtId="169" fontId="40" fillId="0" borderId="0" xfId="0" applyNumberFormat="1" applyFont="1" applyAlignment="1">
      <alignment horizontal="center"/>
    </xf>
    <xf numFmtId="169" fontId="40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 vertical="top"/>
    </xf>
    <xf numFmtId="169" fontId="10" fillId="0" borderId="0" xfId="0" applyNumberFormat="1" applyFont="1" applyBorder="1" applyAlignment="1">
      <alignment vertical="top"/>
    </xf>
    <xf numFmtId="169" fontId="9" fillId="0" borderId="0" xfId="0" applyNumberFormat="1" applyFont="1" applyBorder="1" applyAlignment="1">
      <alignment vertical="center"/>
    </xf>
    <xf numFmtId="169" fontId="4" fillId="0" borderId="0" xfId="0" applyNumberFormat="1" applyFont="1" applyAlignment="1">
      <alignment vertical="top"/>
    </xf>
    <xf numFmtId="169" fontId="4" fillId="0" borderId="0" xfId="0" applyNumberFormat="1" applyFont="1" applyAlignment="1">
      <alignment horizontal="left" vertical="top"/>
    </xf>
    <xf numFmtId="169" fontId="17" fillId="0" borderId="0" xfId="0" applyNumberFormat="1" applyFont="1" applyBorder="1" applyAlignment="1">
      <alignment vertical="top" wrapText="1"/>
    </xf>
    <xf numFmtId="169" fontId="12" fillId="0" borderId="4" xfId="0" applyNumberFormat="1" applyFont="1" applyBorder="1" applyAlignment="1">
      <alignment vertical="top"/>
    </xf>
    <xf numFmtId="169" fontId="22" fillId="22" borderId="0" xfId="0" applyNumberFormat="1" applyFont="1" applyFill="1" applyBorder="1" applyAlignment="1" applyProtection="1">
      <alignment horizontal="center"/>
    </xf>
    <xf numFmtId="169" fontId="3" fillId="22" borderId="0" xfId="0" applyNumberFormat="1" applyFont="1" applyFill="1" applyBorder="1" applyAlignment="1" applyProtection="1">
      <alignment horizontal="center"/>
    </xf>
    <xf numFmtId="169" fontId="22" fillId="19" borderId="4" xfId="0" applyNumberFormat="1" applyFont="1" applyFill="1" applyBorder="1" applyAlignment="1" applyProtection="1"/>
    <xf numFmtId="169" fontId="22" fillId="21" borderId="4" xfId="0" applyNumberFormat="1" applyFont="1" applyFill="1" applyBorder="1" applyAlignment="1" applyProtection="1"/>
    <xf numFmtId="169" fontId="3" fillId="19" borderId="0" xfId="0" applyNumberFormat="1" applyFont="1" applyFill="1" applyBorder="1" applyAlignment="1" applyProtection="1"/>
    <xf numFmtId="169" fontId="23" fillId="19" borderId="0" xfId="0" applyNumberFormat="1" applyFont="1" applyFill="1" applyBorder="1" applyAlignment="1" applyProtection="1">
      <alignment horizontal="center"/>
      <protection locked="0"/>
    </xf>
    <xf numFmtId="169" fontId="31" fillId="19" borderId="0" xfId="0" applyNumberFormat="1" applyFont="1" applyFill="1" applyBorder="1" applyAlignment="1" applyProtection="1"/>
    <xf numFmtId="169" fontId="31" fillId="19" borderId="0" xfId="0" applyNumberFormat="1" applyFont="1" applyFill="1" applyBorder="1" applyAlignment="1"/>
    <xf numFmtId="169" fontId="11" fillId="19" borderId="0" xfId="0" applyNumberFormat="1" applyFont="1" applyFill="1" applyBorder="1"/>
    <xf numFmtId="169" fontId="28" fillId="19" borderId="0" xfId="0" applyNumberFormat="1" applyFont="1" applyFill="1" applyBorder="1" applyAlignment="1"/>
    <xf numFmtId="169" fontId="14" fillId="19" borderId="0" xfId="0" applyNumberFormat="1" applyFont="1" applyFill="1" applyBorder="1" applyAlignment="1" applyProtection="1">
      <alignment horizontal="center"/>
    </xf>
    <xf numFmtId="169" fontId="10" fillId="19" borderId="0" xfId="0" applyNumberFormat="1" applyFont="1" applyFill="1" applyBorder="1" applyAlignment="1" applyProtection="1">
      <alignment horizontal="center"/>
    </xf>
    <xf numFmtId="169" fontId="31" fillId="19" borderId="0" xfId="0" applyNumberFormat="1" applyFont="1" applyFill="1" applyBorder="1" applyAlignment="1" applyProtection="1">
      <alignment horizontal="center"/>
    </xf>
    <xf numFmtId="169" fontId="20" fillId="2" borderId="6" xfId="0" applyNumberFormat="1" applyFont="1" applyFill="1" applyBorder="1" applyAlignment="1" applyProtection="1">
      <alignment horizontal="center" vertical="center"/>
    </xf>
    <xf numFmtId="169" fontId="23" fillId="20" borderId="6" xfId="0" applyNumberFormat="1" applyFont="1" applyFill="1" applyBorder="1" applyAlignment="1" applyProtection="1">
      <alignment horizontal="center"/>
    </xf>
    <xf numFmtId="169" fontId="45" fillId="20" borderId="7" xfId="0" applyNumberFormat="1" applyFont="1" applyFill="1" applyBorder="1" applyAlignment="1" applyProtection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B591FD"/>
      <color rgb="FF2BD802"/>
      <color rgb="FFFFA7A7"/>
      <color rgb="FFF9FFAB"/>
      <color rgb="FFFD1BAC"/>
      <color rgb="FFCC3399"/>
      <color rgb="FF0000FF"/>
      <color rgb="FFFFFFFF"/>
      <color rgb="FFFFEFEF"/>
      <color rgb="FF05FF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50</xdr:row>
      <xdr:rowOff>0</xdr:rowOff>
    </xdr:from>
    <xdr:to>
      <xdr:col>51</xdr:col>
      <xdr:colOff>328083</xdr:colOff>
      <xdr:row>90</xdr:row>
      <xdr:rowOff>1205</xdr:rowOff>
    </xdr:to>
    <xdr:pic>
      <xdr:nvPicPr>
        <xdr:cNvPr id="2" name="Grafik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940" y="548640"/>
          <a:ext cx="10058400" cy="6733309"/>
        </a:xfrm>
        <a:prstGeom prst="rect">
          <a:avLst/>
        </a:prstGeom>
      </xdr:spPr>
    </xdr:pic>
    <xdr:clientData/>
  </xdr:twoCellAnchor>
  <xdr:twoCellAnchor editAs="oneCell">
    <xdr:from>
      <xdr:col>3</xdr:col>
      <xdr:colOff>1470991</xdr:colOff>
      <xdr:row>11</xdr:row>
      <xdr:rowOff>112643</xdr:rowOff>
    </xdr:from>
    <xdr:to>
      <xdr:col>17</xdr:col>
      <xdr:colOff>64098</xdr:colOff>
      <xdr:row>17</xdr:row>
      <xdr:rowOff>34351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3965" y="112643"/>
          <a:ext cx="7348330" cy="1034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kletterkultur.com" TargetMode="External"/><Relationship Id="rId1" Type="http://schemas.openxmlformats.org/officeDocument/2006/relationships/hyperlink" Target="mailto:info@kletterkultur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outlinePr showOutlineSymbols="0"/>
  </sheetPr>
  <dimension ref="A1:AX406"/>
  <sheetViews>
    <sheetView showGridLines="0" showZeros="0" tabSelected="1" showOutlineSymbols="0" zoomScale="120" zoomScaleNormal="120" workbookViewId="0">
      <selection activeCell="O155" sqref="O155"/>
    </sheetView>
  </sheetViews>
  <sheetFormatPr baseColWidth="10" defaultRowHeight="15" outlineLevelCol="1" x14ac:dyDescent="0.2"/>
  <cols>
    <col min="1" max="1" width="2.33203125" customWidth="1"/>
    <col min="2" max="2" width="8.6640625" customWidth="1" outlineLevel="1"/>
    <col min="3" max="3" width="0.1640625" customWidth="1" outlineLevel="1"/>
    <col min="4" max="4" width="18.6640625" customWidth="1" outlineLevel="1"/>
    <col min="5" max="5" width="7.83203125" customWidth="1" outlineLevel="1"/>
    <col min="6" max="6" width="8.1640625" customWidth="1" outlineLevel="1"/>
    <col min="7" max="7" width="9" style="486" customWidth="1" outlineLevel="1"/>
    <col min="8" max="9" width="7.6640625" customWidth="1" outlineLevel="1"/>
    <col min="10" max="10" width="10.83203125" customWidth="1" outlineLevel="1"/>
    <col min="11" max="20" width="7.6640625" customWidth="1" outlineLevel="1"/>
    <col min="21" max="21" width="8.6640625" customWidth="1" outlineLevel="1"/>
    <col min="22" max="22" width="7.33203125" hidden="1" customWidth="1"/>
    <col min="23" max="23" width="9.1640625" style="141" hidden="1" customWidth="1" outlineLevel="1" collapsed="1"/>
    <col min="24" max="37" width="8.6640625" style="241" hidden="1" customWidth="1" outlineLevel="1"/>
    <col min="38" max="38" width="7.33203125" style="132" hidden="1" customWidth="1" collapsed="1"/>
    <col min="39" max="39" width="8.6640625" style="123" hidden="1" customWidth="1" outlineLevel="1"/>
    <col min="40" max="48" width="8.6640625" style="97" hidden="1" customWidth="1" outlineLevel="1"/>
    <col min="49" max="49" width="0" style="85" hidden="1" customWidth="1" collapsed="1"/>
    <col min="50" max="50" width="0" style="86" hidden="1" customWidth="1"/>
  </cols>
  <sheetData>
    <row r="1" spans="38:48" x14ac:dyDescent="0.2">
      <c r="AL1" s="310"/>
      <c r="AM1" s="243"/>
      <c r="AN1" s="243"/>
      <c r="AO1" s="243"/>
      <c r="AP1" s="243"/>
      <c r="AQ1" s="243"/>
      <c r="AR1" s="243"/>
      <c r="AS1" s="243"/>
      <c r="AT1" s="243"/>
      <c r="AU1" s="243"/>
      <c r="AV1" s="243"/>
    </row>
    <row r="2" spans="38:48" x14ac:dyDescent="0.2">
      <c r="AL2" s="310"/>
      <c r="AM2" s="243"/>
      <c r="AN2" s="243"/>
      <c r="AO2" s="243"/>
      <c r="AP2" s="243"/>
      <c r="AQ2" s="243"/>
      <c r="AR2" s="243"/>
      <c r="AS2" s="243"/>
      <c r="AT2" s="243"/>
      <c r="AU2" s="243"/>
      <c r="AV2" s="243"/>
    </row>
    <row r="3" spans="38:48" x14ac:dyDescent="0.2">
      <c r="AL3" s="310"/>
      <c r="AM3" s="243"/>
      <c r="AN3" s="243"/>
      <c r="AO3" s="243"/>
      <c r="AP3" s="243"/>
      <c r="AQ3" s="243"/>
      <c r="AR3" s="243"/>
      <c r="AS3" s="243"/>
      <c r="AT3" s="243"/>
      <c r="AU3" s="243"/>
      <c r="AV3" s="243"/>
    </row>
    <row r="4" spans="38:48" x14ac:dyDescent="0.2">
      <c r="AL4" s="310"/>
      <c r="AM4" s="243"/>
      <c r="AN4" s="243"/>
      <c r="AO4" s="243"/>
      <c r="AP4" s="243"/>
      <c r="AQ4" s="243"/>
      <c r="AR4" s="243"/>
      <c r="AS4" s="243"/>
      <c r="AT4" s="243"/>
      <c r="AU4" s="243"/>
      <c r="AV4" s="243"/>
    </row>
    <row r="5" spans="38:48" x14ac:dyDescent="0.2">
      <c r="AL5" s="310"/>
      <c r="AM5" s="243"/>
      <c r="AN5" s="243"/>
      <c r="AO5" s="243"/>
      <c r="AP5" s="243"/>
      <c r="AQ5" s="243"/>
      <c r="AR5" s="243"/>
      <c r="AS5" s="243"/>
      <c r="AT5" s="243"/>
      <c r="AU5" s="243"/>
      <c r="AV5" s="243"/>
    </row>
    <row r="6" spans="38:48" x14ac:dyDescent="0.2">
      <c r="AL6" s="310"/>
      <c r="AM6" s="243"/>
      <c r="AN6" s="243"/>
      <c r="AO6" s="243"/>
      <c r="AP6" s="243"/>
      <c r="AQ6" s="243"/>
      <c r="AR6" s="243"/>
      <c r="AS6" s="243"/>
      <c r="AT6" s="243"/>
      <c r="AU6" s="243"/>
      <c r="AV6" s="243"/>
    </row>
    <row r="7" spans="38:48" x14ac:dyDescent="0.2">
      <c r="AL7" s="310"/>
      <c r="AM7" s="243"/>
      <c r="AN7" s="243"/>
      <c r="AO7" s="243"/>
      <c r="AP7" s="243"/>
      <c r="AQ7" s="243"/>
      <c r="AR7" s="243"/>
      <c r="AS7" s="243"/>
      <c r="AT7" s="243"/>
      <c r="AU7" s="243"/>
      <c r="AV7" s="243"/>
    </row>
    <row r="8" spans="38:48" x14ac:dyDescent="0.2">
      <c r="AL8" s="310"/>
      <c r="AM8" s="243"/>
      <c r="AN8" s="243"/>
      <c r="AO8" s="243"/>
      <c r="AP8" s="243"/>
      <c r="AQ8" s="243"/>
      <c r="AR8" s="243"/>
      <c r="AS8" s="243"/>
      <c r="AT8" s="243"/>
      <c r="AU8" s="243"/>
      <c r="AV8" s="243"/>
    </row>
    <row r="9" spans="38:48" x14ac:dyDescent="0.2">
      <c r="AL9" s="310"/>
      <c r="AM9" s="243"/>
      <c r="AN9" s="243"/>
      <c r="AO9" s="243"/>
      <c r="AP9" s="243"/>
      <c r="AQ9" s="243"/>
      <c r="AR9" s="243"/>
      <c r="AS9" s="243"/>
      <c r="AT9" s="243"/>
      <c r="AU9" s="243"/>
      <c r="AV9" s="243"/>
    </row>
    <row r="10" spans="38:48" x14ac:dyDescent="0.2">
      <c r="AL10" s="310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</row>
    <row r="11" spans="38:48" x14ac:dyDescent="0.2">
      <c r="AL11" s="310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</row>
    <row r="12" spans="38:48" x14ac:dyDescent="0.2">
      <c r="AL12" s="310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</row>
    <row r="13" spans="38:48" x14ac:dyDescent="0.2">
      <c r="AL13" s="310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</row>
    <row r="14" spans="38:48" x14ac:dyDescent="0.2">
      <c r="AL14" s="310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</row>
    <row r="15" spans="38:48" x14ac:dyDescent="0.2">
      <c r="AL15" s="310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</row>
    <row r="16" spans="38:48" x14ac:dyDescent="0.2">
      <c r="AL16" s="310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</row>
    <row r="17" spans="7:48" x14ac:dyDescent="0.2">
      <c r="AL17" s="310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</row>
    <row r="18" spans="7:48" x14ac:dyDescent="0.2">
      <c r="AL18" s="310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</row>
    <row r="19" spans="7:48" ht="14.5" customHeight="1" x14ac:dyDescent="0.3">
      <c r="G19" s="487" t="s">
        <v>189</v>
      </c>
      <c r="H19" s="403"/>
      <c r="I19" s="403"/>
      <c r="J19" s="403"/>
      <c r="K19" s="403"/>
      <c r="L19" s="403"/>
      <c r="M19" s="403"/>
      <c r="N19" s="403"/>
      <c r="O19" s="403"/>
      <c r="P19" s="244"/>
      <c r="AL19" s="310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</row>
    <row r="20" spans="7:48" ht="14.5" customHeight="1" x14ac:dyDescent="0.3">
      <c r="G20" s="487"/>
      <c r="H20" s="403"/>
      <c r="I20" s="403"/>
      <c r="J20" s="403"/>
      <c r="K20" s="403"/>
      <c r="L20" s="403"/>
      <c r="M20" s="403"/>
      <c r="N20" s="403"/>
      <c r="O20" s="403"/>
      <c r="P20" s="244"/>
      <c r="AL20" s="310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</row>
    <row r="21" spans="7:48" ht="14.5" customHeight="1" x14ac:dyDescent="0.3">
      <c r="G21" s="488"/>
      <c r="H21" s="402"/>
      <c r="I21" s="402"/>
      <c r="J21" s="402"/>
      <c r="K21" s="402"/>
      <c r="L21" s="402"/>
      <c r="M21" s="402"/>
      <c r="N21" s="402"/>
      <c r="O21" s="402"/>
      <c r="P21" s="244"/>
      <c r="AL21" s="310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</row>
    <row r="22" spans="7:48" ht="15" customHeight="1" x14ac:dyDescent="0.2">
      <c r="I22" s="403"/>
      <c r="J22" s="403"/>
      <c r="K22" s="403"/>
      <c r="L22" s="403"/>
      <c r="M22" s="403"/>
      <c r="AL22" s="310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</row>
    <row r="23" spans="7:48" ht="15" customHeight="1" x14ac:dyDescent="0.2">
      <c r="I23" s="403"/>
      <c r="J23" s="403"/>
      <c r="K23" s="403"/>
      <c r="L23" s="403"/>
      <c r="M23" s="403"/>
      <c r="AL23" s="310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</row>
    <row r="24" spans="7:48" ht="15" customHeight="1" x14ac:dyDescent="0.2">
      <c r="I24" s="403"/>
      <c r="J24" s="403"/>
      <c r="K24" s="403"/>
      <c r="L24" s="403"/>
      <c r="M24" s="403"/>
      <c r="AL24" s="310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</row>
    <row r="25" spans="7:48" ht="15" customHeight="1" x14ac:dyDescent="0.2">
      <c r="I25" s="403"/>
      <c r="J25" s="403"/>
      <c r="K25" s="403"/>
      <c r="L25" s="403"/>
      <c r="M25" s="403"/>
      <c r="AL25" s="310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</row>
    <row r="26" spans="7:48" ht="15" customHeight="1" x14ac:dyDescent="0.2">
      <c r="I26" s="403"/>
      <c r="J26" s="403"/>
      <c r="K26" s="403"/>
      <c r="L26" s="403"/>
      <c r="M26" s="403"/>
      <c r="AL26" s="310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</row>
    <row r="27" spans="7:48" ht="15" customHeight="1" x14ac:dyDescent="0.2">
      <c r="I27" s="403"/>
      <c r="J27" s="403"/>
      <c r="K27" s="403"/>
      <c r="L27" s="403"/>
      <c r="M27" s="403"/>
      <c r="AL27" s="310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</row>
    <row r="28" spans="7:48" ht="15" customHeight="1" x14ac:dyDescent="0.2">
      <c r="I28" s="403"/>
      <c r="J28" s="403"/>
      <c r="K28" s="403"/>
      <c r="L28" s="403"/>
      <c r="M28" s="403"/>
      <c r="AL28" s="310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</row>
    <row r="29" spans="7:48" ht="15" customHeight="1" x14ac:dyDescent="0.2">
      <c r="I29" s="403"/>
      <c r="J29" s="403"/>
      <c r="K29" s="403"/>
      <c r="L29" s="403"/>
      <c r="M29" s="403"/>
      <c r="AL29" s="310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</row>
    <row r="30" spans="7:48" ht="15" customHeight="1" x14ac:dyDescent="0.2">
      <c r="I30" s="403"/>
      <c r="J30" s="403"/>
      <c r="K30" s="403"/>
      <c r="L30" s="403"/>
      <c r="M30" s="403"/>
      <c r="AL30" s="310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</row>
    <row r="31" spans="7:48" ht="15" customHeight="1" x14ac:dyDescent="0.2">
      <c r="I31" s="403"/>
      <c r="J31" s="403"/>
      <c r="K31" s="403"/>
      <c r="L31" s="403"/>
      <c r="M31" s="403"/>
      <c r="AL31" s="310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</row>
    <row r="32" spans="7:48" ht="28" x14ac:dyDescent="0.3">
      <c r="I32" s="402"/>
      <c r="J32" s="402"/>
      <c r="K32" s="402"/>
      <c r="L32" s="402"/>
      <c r="M32" s="402"/>
      <c r="AL32" s="310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</row>
    <row r="33" spans="1:49" s="1" customFormat="1" ht="14.5" customHeight="1" thickBot="1" x14ac:dyDescent="0.2">
      <c r="B33" s="3"/>
      <c r="C33" s="3"/>
      <c r="D33" s="3"/>
      <c r="E33" s="3"/>
      <c r="F33" s="3"/>
      <c r="G33" s="48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133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311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79"/>
    </row>
    <row r="34" spans="1:49" s="1" customFormat="1" ht="14.5" customHeight="1" thickBot="1" x14ac:dyDescent="0.2">
      <c r="B34" s="438" t="s">
        <v>147</v>
      </c>
      <c r="C34" s="439"/>
      <c r="D34" s="439"/>
      <c r="E34" s="439"/>
      <c r="F34" s="440"/>
      <c r="G34" s="490"/>
      <c r="H34" s="408" t="s">
        <v>235</v>
      </c>
      <c r="I34" s="409"/>
      <c r="J34" s="409"/>
      <c r="K34" s="409"/>
      <c r="L34" s="409"/>
      <c r="M34" s="410"/>
      <c r="N34" s="253"/>
      <c r="O34" s="408" t="s">
        <v>190</v>
      </c>
      <c r="P34" s="409"/>
      <c r="Q34" s="409"/>
      <c r="R34" s="409"/>
      <c r="S34" s="409"/>
      <c r="T34" s="409"/>
      <c r="U34" s="410"/>
      <c r="V34" s="3"/>
      <c r="W34" s="133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311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79"/>
    </row>
    <row r="35" spans="1:49" s="1" customFormat="1" ht="14.5" customHeight="1" thickBot="1" x14ac:dyDescent="0.2">
      <c r="B35" s="256" t="s">
        <v>149</v>
      </c>
      <c r="C35" s="430"/>
      <c r="D35" s="431"/>
      <c r="E35" s="431"/>
      <c r="F35" s="432"/>
      <c r="G35" s="491"/>
      <c r="H35" s="256" t="s">
        <v>149</v>
      </c>
      <c r="I35" s="441"/>
      <c r="J35" s="442"/>
      <c r="K35" s="442"/>
      <c r="L35" s="442"/>
      <c r="M35" s="443"/>
      <c r="N35" s="253"/>
      <c r="O35" s="411"/>
      <c r="P35" s="412"/>
      <c r="Q35" s="412"/>
      <c r="R35" s="412"/>
      <c r="S35" s="412"/>
      <c r="T35" s="412"/>
      <c r="U35" s="413"/>
      <c r="V35" s="51"/>
      <c r="W35" s="134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312"/>
      <c r="AM35" s="110"/>
      <c r="AN35" s="109"/>
      <c r="AO35" s="109"/>
      <c r="AP35" s="109"/>
      <c r="AQ35" s="109"/>
      <c r="AR35" s="109"/>
      <c r="AS35" s="109"/>
      <c r="AT35" s="109"/>
      <c r="AU35" s="109"/>
      <c r="AV35" s="109"/>
      <c r="AW35" s="79"/>
    </row>
    <row r="36" spans="1:49" s="1" customFormat="1" ht="14.5" customHeight="1" thickBot="1" x14ac:dyDescent="0.2">
      <c r="B36" s="257" t="s">
        <v>148</v>
      </c>
      <c r="C36" s="430"/>
      <c r="D36" s="431"/>
      <c r="E36" s="431"/>
      <c r="F36" s="432"/>
      <c r="G36" s="491"/>
      <c r="H36" s="257" t="s">
        <v>148</v>
      </c>
      <c r="I36" s="441"/>
      <c r="J36" s="442"/>
      <c r="K36" s="442"/>
      <c r="L36" s="442"/>
      <c r="M36" s="443"/>
      <c r="O36" s="414" t="s">
        <v>231</v>
      </c>
      <c r="P36" s="471"/>
      <c r="Q36" s="471"/>
      <c r="R36" s="471"/>
      <c r="S36" s="471"/>
      <c r="T36" s="471"/>
      <c r="U36" s="472"/>
      <c r="V36" s="51"/>
      <c r="W36" s="134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312"/>
      <c r="AM36" s="110"/>
      <c r="AN36" s="109"/>
      <c r="AO36" s="109"/>
      <c r="AP36" s="109"/>
      <c r="AQ36" s="109"/>
      <c r="AR36" s="109"/>
      <c r="AS36" s="109"/>
      <c r="AT36" s="109"/>
      <c r="AU36" s="109"/>
      <c r="AV36" s="109"/>
      <c r="AW36" s="79"/>
    </row>
    <row r="37" spans="1:49" s="1" customFormat="1" ht="14.5" customHeight="1" thickBot="1" x14ac:dyDescent="0.2">
      <c r="B37" s="257" t="s">
        <v>150</v>
      </c>
      <c r="C37" s="430"/>
      <c r="D37" s="431"/>
      <c r="E37" s="431"/>
      <c r="F37" s="432"/>
      <c r="G37" s="491"/>
      <c r="H37" s="257" t="s">
        <v>150</v>
      </c>
      <c r="I37" s="441"/>
      <c r="J37" s="442"/>
      <c r="K37" s="442"/>
      <c r="L37" s="442"/>
      <c r="M37" s="443"/>
      <c r="N37" s="253"/>
      <c r="O37" s="414" t="s">
        <v>234</v>
      </c>
      <c r="P37" s="471"/>
      <c r="Q37" s="471"/>
      <c r="R37" s="471"/>
      <c r="S37" s="471"/>
      <c r="T37" s="471"/>
      <c r="U37" s="472"/>
      <c r="V37" s="51"/>
      <c r="W37" s="134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312"/>
      <c r="AM37" s="110"/>
      <c r="AN37" s="109"/>
      <c r="AO37" s="109"/>
      <c r="AP37" s="109"/>
      <c r="AQ37" s="109"/>
      <c r="AR37" s="109"/>
      <c r="AS37" s="109"/>
      <c r="AT37" s="109"/>
      <c r="AU37" s="109"/>
      <c r="AV37" s="109"/>
      <c r="AW37" s="79"/>
    </row>
    <row r="38" spans="1:49" s="1" customFormat="1" ht="14.5" customHeight="1" thickBot="1" x14ac:dyDescent="0.2">
      <c r="B38" s="257" t="s">
        <v>152</v>
      </c>
      <c r="C38" s="433"/>
      <c r="D38" s="434"/>
      <c r="E38" s="434"/>
      <c r="F38" s="435"/>
      <c r="G38" s="491"/>
      <c r="H38" s="257" t="s">
        <v>152</v>
      </c>
      <c r="I38" s="441"/>
      <c r="J38" s="442"/>
      <c r="K38" s="442"/>
      <c r="L38" s="442"/>
      <c r="M38" s="443"/>
      <c r="N38" s="254"/>
      <c r="O38" s="415" t="s">
        <v>232</v>
      </c>
      <c r="P38" s="469"/>
      <c r="Q38" s="469"/>
      <c r="R38" s="469"/>
      <c r="S38" s="469"/>
      <c r="T38" s="469"/>
      <c r="U38" s="470"/>
      <c r="V38" s="52"/>
      <c r="W38" s="135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313"/>
      <c r="AM38" s="110"/>
      <c r="AN38" s="109"/>
      <c r="AO38" s="109"/>
      <c r="AP38" s="109"/>
      <c r="AQ38" s="109"/>
      <c r="AR38" s="109"/>
      <c r="AS38" s="109"/>
      <c r="AT38" s="109"/>
      <c r="AU38" s="109"/>
      <c r="AV38" s="109"/>
      <c r="AW38" s="79"/>
    </row>
    <row r="39" spans="1:49" s="1" customFormat="1" ht="14.5" customHeight="1" thickBot="1" x14ac:dyDescent="0.2">
      <c r="B39" s="257" t="s">
        <v>153</v>
      </c>
      <c r="C39" s="433"/>
      <c r="D39" s="434"/>
      <c r="E39" s="434"/>
      <c r="F39" s="435"/>
      <c r="G39" s="489"/>
      <c r="H39" s="257" t="s">
        <v>153</v>
      </c>
      <c r="I39" s="466"/>
      <c r="J39" s="467"/>
      <c r="K39" s="467"/>
      <c r="L39" s="467"/>
      <c r="M39" s="468"/>
      <c r="N39" s="3"/>
      <c r="O39" s="416" t="s">
        <v>192</v>
      </c>
      <c r="P39" s="417"/>
      <c r="Q39" s="417"/>
      <c r="R39" s="417"/>
      <c r="S39" s="417"/>
      <c r="T39" s="417"/>
      <c r="U39" s="418"/>
      <c r="V39" s="50"/>
      <c r="W39" s="136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314"/>
      <c r="AM39" s="110"/>
      <c r="AN39" s="109"/>
      <c r="AO39" s="109"/>
      <c r="AP39" s="109"/>
      <c r="AQ39" s="109"/>
      <c r="AR39" s="109"/>
      <c r="AS39" s="109"/>
      <c r="AT39" s="109"/>
      <c r="AU39" s="109"/>
      <c r="AV39" s="109"/>
      <c r="AW39" s="79"/>
    </row>
    <row r="40" spans="1:49" s="1" customFormat="1" ht="14.5" customHeight="1" thickBot="1" x14ac:dyDescent="0.2">
      <c r="B40" s="257" t="s">
        <v>151</v>
      </c>
      <c r="C40" s="433"/>
      <c r="D40" s="434"/>
      <c r="E40" s="434"/>
      <c r="F40" s="435"/>
      <c r="G40" s="492"/>
      <c r="H40" s="257" t="s">
        <v>151</v>
      </c>
      <c r="I40" s="466"/>
      <c r="J40" s="467"/>
      <c r="K40" s="467"/>
      <c r="L40" s="467"/>
      <c r="M40" s="468"/>
      <c r="N40" s="252"/>
      <c r="O40" s="419" t="s">
        <v>191</v>
      </c>
      <c r="P40" s="420"/>
      <c r="Q40" s="420"/>
      <c r="R40" s="420"/>
      <c r="S40" s="420"/>
      <c r="T40" s="420"/>
      <c r="U40" s="421"/>
      <c r="V40" s="3"/>
      <c r="W40" s="133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311"/>
      <c r="AM40" s="110"/>
      <c r="AN40" s="109"/>
      <c r="AO40" s="109"/>
      <c r="AP40" s="109"/>
      <c r="AQ40" s="109"/>
      <c r="AR40" s="109"/>
      <c r="AS40" s="109"/>
      <c r="AT40" s="109"/>
      <c r="AU40" s="109"/>
      <c r="AV40" s="109"/>
      <c r="AW40" s="79"/>
    </row>
    <row r="41" spans="1:49" s="1" customFormat="1" ht="14.5" customHeight="1" thickBot="1" x14ac:dyDescent="0.2">
      <c r="B41" s="258" t="s">
        <v>154</v>
      </c>
      <c r="C41" s="433"/>
      <c r="D41" s="434"/>
      <c r="E41" s="434"/>
      <c r="F41" s="435"/>
      <c r="G41" s="492"/>
      <c r="H41" s="258" t="s">
        <v>154</v>
      </c>
      <c r="I41" s="466"/>
      <c r="J41" s="467"/>
      <c r="K41" s="467"/>
      <c r="L41" s="467"/>
      <c r="M41" s="468"/>
      <c r="N41" s="251"/>
      <c r="O41" s="422" t="s">
        <v>233</v>
      </c>
      <c r="P41" s="423"/>
      <c r="Q41" s="423"/>
      <c r="R41" s="423"/>
      <c r="S41" s="423"/>
      <c r="T41" s="423"/>
      <c r="U41" s="424"/>
      <c r="V41" s="3"/>
      <c r="W41" s="133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311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79"/>
    </row>
    <row r="42" spans="1:49" s="1" customFormat="1" ht="14.5" customHeight="1" x14ac:dyDescent="0.15">
      <c r="B42" s="2"/>
      <c r="C42" s="14"/>
      <c r="D42" s="14"/>
      <c r="E42" s="3"/>
      <c r="F42" s="5"/>
      <c r="G42" s="493"/>
      <c r="H42" s="251"/>
      <c r="I42" s="251"/>
      <c r="J42" s="251"/>
      <c r="K42" s="251"/>
      <c r="L42" s="251"/>
      <c r="M42" s="251"/>
      <c r="N42" s="251"/>
      <c r="O42" s="251"/>
      <c r="P42" s="251"/>
      <c r="Q42" s="3"/>
      <c r="R42" s="3"/>
      <c r="S42" s="255"/>
      <c r="T42" s="255"/>
      <c r="U42" s="3"/>
      <c r="V42" s="3"/>
      <c r="X42" s="212" t="s">
        <v>183</v>
      </c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311"/>
      <c r="AM42" s="142" t="s">
        <v>175</v>
      </c>
      <c r="AN42" s="109"/>
      <c r="AO42" s="109"/>
      <c r="AP42" s="109"/>
      <c r="AQ42" s="109"/>
      <c r="AR42" s="109"/>
      <c r="AS42" s="109"/>
      <c r="AT42" s="109"/>
      <c r="AU42" s="109"/>
      <c r="AV42" s="109"/>
      <c r="AW42" s="79"/>
    </row>
    <row r="43" spans="1:49" s="1" customFormat="1" ht="14.5" hidden="1" customHeight="1" thickBot="1" x14ac:dyDescent="0.2">
      <c r="B43" s="427" t="s">
        <v>157</v>
      </c>
      <c r="C43" s="428"/>
      <c r="D43" s="428"/>
      <c r="E43" s="428"/>
      <c r="F43" s="429"/>
      <c r="G43" s="494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6"/>
      <c r="W43" s="137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7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79"/>
    </row>
    <row r="44" spans="1:49" s="1" customFormat="1" ht="14.5" customHeight="1" x14ac:dyDescent="0.15">
      <c r="B44" s="303"/>
      <c r="C44" s="303"/>
      <c r="D44" s="303"/>
      <c r="E44" s="303"/>
      <c r="F44" s="303"/>
      <c r="G44" s="49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W44" s="137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7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79"/>
    </row>
    <row r="45" spans="1:49" s="1" customFormat="1" ht="14.5" customHeight="1" x14ac:dyDescent="0.15">
      <c r="B45" s="303"/>
      <c r="C45" s="303"/>
      <c r="D45" s="303"/>
      <c r="E45" s="303"/>
      <c r="F45" s="303"/>
      <c r="G45" s="49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W45" s="137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7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79"/>
    </row>
    <row r="46" spans="1:49" s="1" customFormat="1" ht="14.5" customHeight="1" x14ac:dyDescent="0.15">
      <c r="A46" s="1" t="s">
        <v>195</v>
      </c>
      <c r="B46" s="303"/>
      <c r="C46" s="303"/>
      <c r="D46" s="303"/>
      <c r="E46" s="303"/>
      <c r="F46" s="303"/>
      <c r="G46" s="49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W46" s="137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7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79"/>
    </row>
    <row r="47" spans="1:49" s="1" customFormat="1" ht="14.5" customHeight="1" x14ac:dyDescent="0.15">
      <c r="B47" s="15"/>
      <c r="C47" s="16"/>
      <c r="D47" s="6"/>
      <c r="E47" s="15"/>
      <c r="F47" s="15"/>
      <c r="G47" s="49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38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311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79"/>
    </row>
    <row r="48" spans="1:49" s="57" customFormat="1" ht="12" customHeight="1" x14ac:dyDescent="0.15">
      <c r="B48" s="436" t="s">
        <v>0</v>
      </c>
      <c r="C48" s="437"/>
      <c r="D48" s="352" t="s">
        <v>1</v>
      </c>
      <c r="E48" s="352" t="s">
        <v>2</v>
      </c>
      <c r="F48" s="352" t="s">
        <v>155</v>
      </c>
      <c r="G48" s="509" t="s">
        <v>137</v>
      </c>
      <c r="H48" s="335" t="s">
        <v>3</v>
      </c>
      <c r="I48" s="336" t="s">
        <v>4</v>
      </c>
      <c r="J48" s="337" t="s">
        <v>5</v>
      </c>
      <c r="K48" s="338" t="s">
        <v>6</v>
      </c>
      <c r="L48" s="339" t="s">
        <v>7</v>
      </c>
      <c r="M48" s="340" t="s">
        <v>8</v>
      </c>
      <c r="N48" s="341" t="s">
        <v>9</v>
      </c>
      <c r="O48" s="342" t="s">
        <v>10</v>
      </c>
      <c r="P48" s="343" t="s">
        <v>11</v>
      </c>
      <c r="Q48" s="344" t="s">
        <v>12</v>
      </c>
      <c r="R48" s="345" t="s">
        <v>13</v>
      </c>
      <c r="S48" s="346" t="s">
        <v>14</v>
      </c>
      <c r="T48" s="347" t="s">
        <v>15</v>
      </c>
      <c r="U48" s="348" t="s">
        <v>16</v>
      </c>
      <c r="V48" s="62"/>
      <c r="W48" s="56" t="s">
        <v>181</v>
      </c>
      <c r="X48" s="215" t="s">
        <v>3</v>
      </c>
      <c r="Y48" s="216" t="s">
        <v>4</v>
      </c>
      <c r="Z48" s="217" t="s">
        <v>5</v>
      </c>
      <c r="AA48" s="218" t="s">
        <v>6</v>
      </c>
      <c r="AB48" s="219" t="s">
        <v>7</v>
      </c>
      <c r="AC48" s="220" t="s">
        <v>8</v>
      </c>
      <c r="AD48" s="221" t="s">
        <v>9</v>
      </c>
      <c r="AE48" s="222" t="s">
        <v>10</v>
      </c>
      <c r="AF48" s="223" t="s">
        <v>11</v>
      </c>
      <c r="AG48" s="224" t="s">
        <v>12</v>
      </c>
      <c r="AH48" s="225" t="s">
        <v>13</v>
      </c>
      <c r="AI48" s="226" t="s">
        <v>14</v>
      </c>
      <c r="AJ48" s="227" t="s">
        <v>15</v>
      </c>
      <c r="AK48" s="228" t="s">
        <v>16</v>
      </c>
      <c r="AL48" s="325"/>
      <c r="AM48" s="113" t="s">
        <v>17</v>
      </c>
      <c r="AN48" s="100" t="s">
        <v>18</v>
      </c>
      <c r="AO48" s="100" t="s">
        <v>19</v>
      </c>
      <c r="AP48" s="100" t="s">
        <v>20</v>
      </c>
      <c r="AQ48" s="100" t="s">
        <v>21</v>
      </c>
      <c r="AR48" s="100" t="s">
        <v>22</v>
      </c>
      <c r="AS48" s="100" t="s">
        <v>23</v>
      </c>
      <c r="AT48" s="100" t="s">
        <v>24</v>
      </c>
      <c r="AU48" s="100" t="s">
        <v>25</v>
      </c>
      <c r="AV48" s="112" t="s">
        <v>26</v>
      </c>
      <c r="AW48" s="83"/>
    </row>
    <row r="49" spans="2:49" s="108" customFormat="1" ht="14.5" customHeight="1" x14ac:dyDescent="0.15">
      <c r="B49" s="107"/>
      <c r="C49" s="107"/>
      <c r="D49" s="107"/>
      <c r="E49" s="107"/>
      <c r="F49" s="107"/>
      <c r="G49" s="496"/>
      <c r="H49" s="22"/>
      <c r="I49" s="22"/>
      <c r="J49" s="22"/>
      <c r="K49" s="22"/>
      <c r="L49" s="22"/>
      <c r="M49" s="22"/>
      <c r="N49" s="263"/>
      <c r="O49" s="263"/>
      <c r="P49" s="22"/>
      <c r="Q49" s="22"/>
      <c r="R49" s="22"/>
      <c r="S49" s="22"/>
      <c r="T49" s="263"/>
      <c r="U49" s="308"/>
      <c r="V49" s="22"/>
      <c r="X49" s="229" t="s">
        <v>182</v>
      </c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22"/>
      <c r="AM49" s="113"/>
      <c r="AN49" s="100"/>
      <c r="AO49" s="100"/>
      <c r="AP49" s="100"/>
      <c r="AQ49" s="100"/>
      <c r="AR49" s="100"/>
      <c r="AS49" s="100"/>
      <c r="AT49" s="100"/>
      <c r="AU49" s="100"/>
      <c r="AV49" s="112"/>
      <c r="AW49" s="83"/>
    </row>
    <row r="50" spans="2:49" s="1" customFormat="1" ht="14" x14ac:dyDescent="0.15">
      <c r="B50" s="7"/>
      <c r="C50" s="7"/>
      <c r="D50" s="10" t="s">
        <v>28</v>
      </c>
      <c r="E50" s="8"/>
      <c r="F50" s="7"/>
      <c r="G50" s="497"/>
      <c r="H50" s="9"/>
      <c r="I50" s="9"/>
      <c r="J50" s="9"/>
      <c r="K50" s="9"/>
      <c r="L50" s="9"/>
      <c r="M50" s="9"/>
      <c r="N50" s="264"/>
      <c r="O50" s="264"/>
      <c r="P50" s="9"/>
      <c r="Q50" s="9"/>
      <c r="R50" s="9"/>
      <c r="S50" s="9"/>
      <c r="T50" s="264"/>
      <c r="U50" s="309"/>
      <c r="V50" s="9"/>
      <c r="W50" s="139"/>
      <c r="X50" s="465" t="s">
        <v>186</v>
      </c>
      <c r="Y50" s="465"/>
      <c r="Z50" s="465"/>
      <c r="AA50" s="465"/>
      <c r="AB50" s="230">
        <f>SUM(X51:AK51)</f>
        <v>0</v>
      </c>
      <c r="AC50" s="231"/>
      <c r="AD50" s="231"/>
      <c r="AE50" s="231"/>
      <c r="AF50" s="231"/>
      <c r="AG50" s="231"/>
      <c r="AH50" s="231"/>
      <c r="AI50" s="231"/>
      <c r="AJ50" s="231"/>
      <c r="AK50" s="231"/>
      <c r="AL50" s="9"/>
      <c r="AM50" s="114"/>
      <c r="AN50" s="88"/>
      <c r="AO50" s="88"/>
      <c r="AP50" s="88"/>
      <c r="AQ50" s="88"/>
      <c r="AR50" s="88"/>
      <c r="AS50" s="88"/>
      <c r="AT50" s="88"/>
      <c r="AU50" s="88"/>
      <c r="AV50" s="315"/>
      <c r="AW50" s="79"/>
    </row>
    <row r="51" spans="2:49" s="33" customFormat="1" ht="13.25" customHeight="1" x14ac:dyDescent="0.15">
      <c r="B51" s="404" t="s">
        <v>27</v>
      </c>
      <c r="C51" s="405"/>
      <c r="D51" s="294" t="s">
        <v>29</v>
      </c>
      <c r="E51" s="290">
        <v>5</v>
      </c>
      <c r="F51" s="247" t="s">
        <v>158</v>
      </c>
      <c r="G51" s="398">
        <v>71.428571428571431</v>
      </c>
      <c r="H51" s="25"/>
      <c r="I51" s="26"/>
      <c r="J51" s="277"/>
      <c r="K51" s="259"/>
      <c r="L51" s="329"/>
      <c r="M51" s="28"/>
      <c r="N51" s="297"/>
      <c r="O51" s="274"/>
      <c r="P51" s="29"/>
      <c r="Q51" s="30"/>
      <c r="R51" s="31"/>
      <c r="S51" s="32"/>
      <c r="T51" s="268"/>
      <c r="U51" s="267"/>
      <c r="V51" s="63"/>
      <c r="W51" s="104">
        <v>1700</v>
      </c>
      <c r="X51" s="194">
        <f>SUMPRODUCT(H51:H136,W51:W136)</f>
        <v>0</v>
      </c>
      <c r="Y51" s="195">
        <f>SUMPRODUCT(I51:I136,W51:W136)</f>
        <v>0</v>
      </c>
      <c r="Z51" s="196">
        <f>SUMPRODUCT(J51:J136,W51:W136)</f>
        <v>0</v>
      </c>
      <c r="AA51" s="197">
        <f>SUMPRODUCT(K51:K136,W51:W136)</f>
        <v>0</v>
      </c>
      <c r="AB51" s="198">
        <f>SUMPRODUCT(L51:L136,W51:W136)</f>
        <v>0</v>
      </c>
      <c r="AC51" s="199">
        <f>SUMPRODUCT(M51:M136,W51:W136)</f>
        <v>0</v>
      </c>
      <c r="AD51" s="200">
        <f>SUMPRODUCT(N51:N136,W51:W136)</f>
        <v>0</v>
      </c>
      <c r="AE51" s="201">
        <f>SUMPRODUCT(O51:O136,W51:W136)</f>
        <v>0</v>
      </c>
      <c r="AF51" s="202">
        <f>SUMPRODUCT(P51:P136,W51:W136)</f>
        <v>0</v>
      </c>
      <c r="AG51" s="203">
        <f>SUMPRODUCT(Q51:Q136,W51:W136)</f>
        <v>0</v>
      </c>
      <c r="AH51" s="204">
        <f>SUMPRODUCT(R51:R136,W51:W136)</f>
        <v>0</v>
      </c>
      <c r="AI51" s="205">
        <f>SUMPRODUCT(S51:S136,W51:W136)</f>
        <v>0</v>
      </c>
      <c r="AJ51" s="206">
        <f>SUMPRODUCT(T51:T136,W51:W136)</f>
        <v>0</v>
      </c>
      <c r="AK51" s="207">
        <f>SUMPRODUCT(U51:U136,W51:W136)</f>
        <v>0</v>
      </c>
      <c r="AL51" s="326"/>
      <c r="AM51" s="115"/>
      <c r="AN51" s="89"/>
      <c r="AO51" s="89">
        <f>PRODUCT(SUM(H51:U51),5)</f>
        <v>0</v>
      </c>
      <c r="AP51" s="89"/>
      <c r="AQ51" s="89"/>
      <c r="AR51" s="89"/>
      <c r="AS51" s="89"/>
      <c r="AT51" s="89"/>
      <c r="AU51" s="89"/>
      <c r="AV51" s="316"/>
      <c r="AW51" s="84"/>
    </row>
    <row r="52" spans="2:49" s="33" customFormat="1" ht="13.25" customHeight="1" x14ac:dyDescent="0.15">
      <c r="B52" s="406" t="s">
        <v>30</v>
      </c>
      <c r="C52" s="407"/>
      <c r="D52" s="295" t="s">
        <v>31</v>
      </c>
      <c r="E52" s="291">
        <v>10</v>
      </c>
      <c r="F52" s="248" t="s">
        <v>159</v>
      </c>
      <c r="G52" s="398">
        <v>92.857142857142861</v>
      </c>
      <c r="H52" s="34"/>
      <c r="I52" s="35"/>
      <c r="J52" s="278"/>
      <c r="K52" s="260"/>
      <c r="L52" s="330"/>
      <c r="M52" s="36"/>
      <c r="N52" s="298"/>
      <c r="O52" s="275"/>
      <c r="P52" s="37"/>
      <c r="Q52" s="38"/>
      <c r="R52" s="39"/>
      <c r="S52" s="40"/>
      <c r="T52" s="268"/>
      <c r="U52" s="284"/>
      <c r="V52" s="281"/>
      <c r="W52" s="111">
        <v>2500</v>
      </c>
      <c r="X52" s="145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7"/>
      <c r="AL52" s="124"/>
      <c r="AM52" s="115"/>
      <c r="AN52" s="89">
        <f>PRODUCT(SUM(H52:U52),7)</f>
        <v>0</v>
      </c>
      <c r="AO52" s="89">
        <f>PRODUCT(SUM(H52:U52),8)</f>
        <v>0</v>
      </c>
      <c r="AP52" s="89"/>
      <c r="AQ52" s="89"/>
      <c r="AR52" s="89"/>
      <c r="AS52" s="89"/>
      <c r="AT52" s="89"/>
      <c r="AU52" s="89"/>
      <c r="AV52" s="316"/>
      <c r="AW52" s="84"/>
    </row>
    <row r="53" spans="2:49" s="33" customFormat="1" ht="13.25" customHeight="1" x14ac:dyDescent="0.15">
      <c r="B53" s="404" t="s">
        <v>32</v>
      </c>
      <c r="C53" s="405"/>
      <c r="D53" s="294" t="s">
        <v>33</v>
      </c>
      <c r="E53" s="292">
        <v>15</v>
      </c>
      <c r="F53" s="247" t="s">
        <v>160</v>
      </c>
      <c r="G53" s="398">
        <v>85.714285714285722</v>
      </c>
      <c r="H53" s="25"/>
      <c r="I53" s="26"/>
      <c r="J53" s="277"/>
      <c r="K53" s="259"/>
      <c r="L53" s="330"/>
      <c r="M53" s="28"/>
      <c r="N53" s="297"/>
      <c r="O53" s="274"/>
      <c r="P53" s="29"/>
      <c r="Q53" s="30"/>
      <c r="R53" s="31"/>
      <c r="S53" s="32"/>
      <c r="T53" s="268"/>
      <c r="U53" s="284"/>
      <c r="V53" s="282"/>
      <c r="W53" s="111">
        <v>2100</v>
      </c>
      <c r="X53" s="164" t="s">
        <v>184</v>
      </c>
      <c r="Y53" s="148"/>
      <c r="Z53" s="148"/>
      <c r="AA53" s="232"/>
      <c r="AB53" s="148"/>
      <c r="AC53" s="148"/>
      <c r="AD53" s="148"/>
      <c r="AE53" s="148"/>
      <c r="AF53" s="148"/>
      <c r="AG53" s="148"/>
      <c r="AH53" s="148"/>
      <c r="AI53" s="148"/>
      <c r="AJ53" s="148"/>
      <c r="AK53" s="149"/>
      <c r="AL53" s="124"/>
      <c r="AM53" s="115">
        <f>PRODUCT(SUM(H53:U53),8)</f>
        <v>0</v>
      </c>
      <c r="AN53" s="89">
        <f>PRODUCT(SUM(H53:U53),7)</f>
        <v>0</v>
      </c>
      <c r="AO53" s="89"/>
      <c r="AP53" s="89"/>
      <c r="AQ53" s="89"/>
      <c r="AR53" s="89"/>
      <c r="AS53" s="89"/>
      <c r="AT53" s="89"/>
      <c r="AU53" s="89"/>
      <c r="AV53" s="316"/>
      <c r="AW53" s="84"/>
    </row>
    <row r="54" spans="2:49" s="33" customFormat="1" ht="13.25" customHeight="1" x14ac:dyDescent="0.15">
      <c r="B54" s="406" t="s">
        <v>34</v>
      </c>
      <c r="C54" s="407"/>
      <c r="D54" s="295" t="s">
        <v>35</v>
      </c>
      <c r="E54" s="293">
        <v>5</v>
      </c>
      <c r="F54" s="248" t="s">
        <v>158</v>
      </c>
      <c r="G54" s="398">
        <v>78.571428571428569</v>
      </c>
      <c r="H54" s="25"/>
      <c r="I54" s="26"/>
      <c r="J54" s="277"/>
      <c r="K54" s="259"/>
      <c r="L54" s="330"/>
      <c r="M54" s="28"/>
      <c r="N54" s="297"/>
      <c r="O54" s="274"/>
      <c r="P54" s="29"/>
      <c r="Q54" s="30"/>
      <c r="R54" s="31"/>
      <c r="S54" s="32"/>
      <c r="T54" s="268"/>
      <c r="U54" s="284"/>
      <c r="V54" s="282"/>
      <c r="W54" s="103">
        <v>2000</v>
      </c>
      <c r="X54" s="150" t="e">
        <f>SUMPRODUCT(H51:H136,#REF!)</f>
        <v>#REF!</v>
      </c>
      <c r="Y54" s="151" t="e">
        <f>SUMPRODUCT(I51:I136,#REF!)</f>
        <v>#REF!</v>
      </c>
      <c r="Z54" s="152" t="e">
        <f>SUMPRODUCT(J51:J136,#REF!)</f>
        <v>#REF!</v>
      </c>
      <c r="AA54" s="153" t="e">
        <f>SUMPRODUCT(K51:K136,#REF!)</f>
        <v>#REF!</v>
      </c>
      <c r="AB54" s="154" t="e">
        <f>SUMPRODUCT(L51:L136,#REF!)</f>
        <v>#REF!</v>
      </c>
      <c r="AC54" s="155" t="e">
        <f>SUMPRODUCT(M51:M136,#REF!)</f>
        <v>#REF!</v>
      </c>
      <c r="AD54" s="156" t="e">
        <f>SUMPRODUCT(N51:N136,#REF!)</f>
        <v>#REF!</v>
      </c>
      <c r="AE54" s="157" t="e">
        <f>SUMPRODUCT(O51:O136,#REF!)</f>
        <v>#REF!</v>
      </c>
      <c r="AF54" s="158" t="e">
        <f>SUMPRODUCT(P51:P136,#REF!)</f>
        <v>#REF!</v>
      </c>
      <c r="AG54" s="159" t="e">
        <f>SUMPRODUCT(Q51:Q136,#REF!)</f>
        <v>#REF!</v>
      </c>
      <c r="AH54" s="160" t="e">
        <f>SUMPRODUCT(R51:R136,#REF!)</f>
        <v>#REF!</v>
      </c>
      <c r="AI54" s="161" t="e">
        <f>SUMPRODUCT(S51:S136,#REF!)</f>
        <v>#REF!</v>
      </c>
      <c r="AJ54" s="162" t="e">
        <f>SUMPRODUCT(T51:T136,#REF!)</f>
        <v>#REF!</v>
      </c>
      <c r="AK54" s="163" t="e">
        <f>SUMPRODUCT(U51:U136,#REF!)</f>
        <v>#REF!</v>
      </c>
      <c r="AL54" s="125"/>
      <c r="AM54" s="115"/>
      <c r="AN54" s="89">
        <f>PRODUCT(SUM(H54:U54),4)</f>
        <v>0</v>
      </c>
      <c r="AO54" s="89">
        <f>PRODUCT(SUM(H54:U54),1)</f>
        <v>0</v>
      </c>
      <c r="AP54" s="89"/>
      <c r="AQ54" s="89"/>
      <c r="AR54" s="89"/>
      <c r="AS54" s="89"/>
      <c r="AT54" s="89"/>
      <c r="AU54" s="89"/>
      <c r="AV54" s="316"/>
      <c r="AW54" s="84"/>
    </row>
    <row r="55" spans="2:49" s="33" customFormat="1" ht="13.25" customHeight="1" x14ac:dyDescent="0.15">
      <c r="B55" s="404" t="s">
        <v>36</v>
      </c>
      <c r="C55" s="405"/>
      <c r="D55" s="294" t="s">
        <v>37</v>
      </c>
      <c r="E55" s="292">
        <v>6</v>
      </c>
      <c r="F55" s="247" t="s">
        <v>161</v>
      </c>
      <c r="G55" s="398">
        <v>42.857142857142861</v>
      </c>
      <c r="H55" s="25"/>
      <c r="I55" s="26"/>
      <c r="J55" s="277"/>
      <c r="K55" s="259"/>
      <c r="L55" s="330"/>
      <c r="M55" s="28"/>
      <c r="N55" s="297"/>
      <c r="O55" s="274"/>
      <c r="P55" s="29"/>
      <c r="Q55" s="30"/>
      <c r="R55" s="31"/>
      <c r="S55" s="32"/>
      <c r="T55" s="268"/>
      <c r="U55" s="284"/>
      <c r="V55" s="282"/>
      <c r="W55" s="103">
        <v>1000</v>
      </c>
      <c r="X55" s="145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7"/>
      <c r="AL55" s="125"/>
      <c r="AM55" s="115"/>
      <c r="AN55" s="89">
        <f>PRODUCT(SUM(H55:U55),5)</f>
        <v>0</v>
      </c>
      <c r="AO55" s="89">
        <f>PRODUCT(SUM(H55:U55),1)</f>
        <v>0</v>
      </c>
      <c r="AP55" s="89"/>
      <c r="AQ55" s="89"/>
      <c r="AR55" s="89"/>
      <c r="AS55" s="89"/>
      <c r="AT55" s="89"/>
      <c r="AU55" s="89"/>
      <c r="AV55" s="316"/>
      <c r="AW55" s="84"/>
    </row>
    <row r="56" spans="2:49" s="33" customFormat="1" ht="13.25" customHeight="1" x14ac:dyDescent="0.15">
      <c r="B56" s="406" t="s">
        <v>38</v>
      </c>
      <c r="C56" s="407"/>
      <c r="D56" s="295" t="s">
        <v>39</v>
      </c>
      <c r="E56" s="293">
        <v>5</v>
      </c>
      <c r="F56" s="248" t="s">
        <v>158</v>
      </c>
      <c r="G56" s="398">
        <v>71.428571428571431</v>
      </c>
      <c r="H56" s="25"/>
      <c r="I56" s="26"/>
      <c r="J56" s="277"/>
      <c r="K56" s="259"/>
      <c r="L56" s="330"/>
      <c r="M56" s="28"/>
      <c r="N56" s="297"/>
      <c r="O56" s="274"/>
      <c r="P56" s="29"/>
      <c r="Q56" s="30"/>
      <c r="R56" s="31"/>
      <c r="S56" s="32"/>
      <c r="T56" s="268"/>
      <c r="U56" s="284"/>
      <c r="V56" s="282"/>
      <c r="W56" s="103">
        <v>1800</v>
      </c>
      <c r="X56" s="164" t="s">
        <v>185</v>
      </c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9"/>
      <c r="AL56" s="125"/>
      <c r="AM56" s="115"/>
      <c r="AN56" s="89">
        <f>PRODUCT(SUM(H56:U56),2)</f>
        <v>0</v>
      </c>
      <c r="AO56" s="89">
        <f>PRODUCT(SUM(H56:U56),3)</f>
        <v>0</v>
      </c>
      <c r="AP56" s="89"/>
      <c r="AQ56" s="89"/>
      <c r="AR56" s="89"/>
      <c r="AS56" s="89"/>
      <c r="AT56" s="89"/>
      <c r="AU56" s="89"/>
      <c r="AV56" s="316"/>
      <c r="AW56" s="84"/>
    </row>
    <row r="57" spans="2:49" s="33" customFormat="1" ht="13.25" customHeight="1" x14ac:dyDescent="0.15">
      <c r="B57" s="404" t="s">
        <v>40</v>
      </c>
      <c r="C57" s="405"/>
      <c r="D57" s="294" t="s">
        <v>41</v>
      </c>
      <c r="E57" s="292">
        <v>3</v>
      </c>
      <c r="F57" s="247" t="s">
        <v>162</v>
      </c>
      <c r="G57" s="398">
        <v>64.285714285714292</v>
      </c>
      <c r="H57" s="25"/>
      <c r="I57" s="26"/>
      <c r="J57" s="277"/>
      <c r="K57" s="259"/>
      <c r="L57" s="330"/>
      <c r="M57" s="28"/>
      <c r="N57" s="297"/>
      <c r="O57" s="274"/>
      <c r="P57" s="29"/>
      <c r="Q57" s="30"/>
      <c r="R57" s="31"/>
      <c r="S57" s="32"/>
      <c r="T57" s="268"/>
      <c r="U57" s="284"/>
      <c r="V57" s="282"/>
      <c r="W57" s="103">
        <v>1600</v>
      </c>
      <c r="X57" s="166" t="str">
        <f t="shared" ref="X57:AK58" si="0">H137</f>
        <v>gelb</v>
      </c>
      <c r="Y57" s="167" t="str">
        <f t="shared" si="0"/>
        <v>rot</v>
      </c>
      <c r="Z57" s="168" t="str">
        <f t="shared" si="0"/>
        <v>grün</v>
      </c>
      <c r="AA57" s="169" t="str">
        <f t="shared" si="0"/>
        <v>blau</v>
      </c>
      <c r="AB57" s="170" t="str">
        <f t="shared" si="0"/>
        <v>schwarz</v>
      </c>
      <c r="AC57" s="171" t="str">
        <f t="shared" si="0"/>
        <v>orange</v>
      </c>
      <c r="AD57" s="172" t="str">
        <f t="shared" si="0"/>
        <v>lila</v>
      </c>
      <c r="AE57" s="173" t="str">
        <f t="shared" si="0"/>
        <v>grau</v>
      </c>
      <c r="AF57" s="165" t="str">
        <f t="shared" si="0"/>
        <v>weiß</v>
      </c>
      <c r="AG57" s="174" t="str">
        <f t="shared" si="0"/>
        <v>fl. grün</v>
      </c>
      <c r="AH57" s="175" t="str">
        <f t="shared" si="0"/>
        <v>fl. gelb</v>
      </c>
      <c r="AI57" s="176" t="str">
        <f t="shared" si="0"/>
        <v>fl. orange</v>
      </c>
      <c r="AJ57" s="177" t="str">
        <f t="shared" si="0"/>
        <v>fl.purple</v>
      </c>
      <c r="AK57" s="178" t="str">
        <f t="shared" si="0"/>
        <v>fl.pink</v>
      </c>
      <c r="AL57" s="125"/>
      <c r="AM57" s="115"/>
      <c r="AN57" s="89"/>
      <c r="AO57" s="89"/>
      <c r="AP57" s="89">
        <f>PRODUCT(SUM(H57:U57),2)</f>
        <v>0</v>
      </c>
      <c r="AQ57" s="89">
        <f>PRODUCT(SUM(H57:U57),1)</f>
        <v>0</v>
      </c>
      <c r="AR57" s="89"/>
      <c r="AS57" s="89"/>
      <c r="AT57" s="89"/>
      <c r="AU57" s="89"/>
      <c r="AV57" s="316"/>
      <c r="AW57" s="84"/>
    </row>
    <row r="58" spans="2:49" s="33" customFormat="1" ht="13.25" customHeight="1" x14ac:dyDescent="0.15">
      <c r="B58" s="406" t="s">
        <v>42</v>
      </c>
      <c r="C58" s="407"/>
      <c r="D58" s="295" t="s">
        <v>43</v>
      </c>
      <c r="E58" s="293">
        <v>1</v>
      </c>
      <c r="F58" s="248" t="s">
        <v>163</v>
      </c>
      <c r="G58" s="398">
        <v>78.571428571428569</v>
      </c>
      <c r="H58" s="25"/>
      <c r="I58" s="26"/>
      <c r="J58" s="277"/>
      <c r="K58" s="259"/>
      <c r="L58" s="330"/>
      <c r="M58" s="28"/>
      <c r="N58" s="297"/>
      <c r="O58" s="274"/>
      <c r="P58" s="29"/>
      <c r="Q58" s="30"/>
      <c r="R58" s="31"/>
      <c r="S58" s="32"/>
      <c r="T58" s="268"/>
      <c r="U58" s="284"/>
      <c r="V58" s="282"/>
      <c r="W58" s="103">
        <v>2000</v>
      </c>
      <c r="X58" s="179">
        <f t="shared" si="0"/>
        <v>0</v>
      </c>
      <c r="Y58" s="180">
        <f t="shared" si="0"/>
        <v>0</v>
      </c>
      <c r="Z58" s="181">
        <f t="shared" si="0"/>
        <v>0</v>
      </c>
      <c r="AA58" s="182">
        <f t="shared" si="0"/>
        <v>0</v>
      </c>
      <c r="AB58" s="183">
        <f t="shared" si="0"/>
        <v>0</v>
      </c>
      <c r="AC58" s="184">
        <f t="shared" si="0"/>
        <v>0</v>
      </c>
      <c r="AD58" s="185">
        <f t="shared" si="0"/>
        <v>0</v>
      </c>
      <c r="AE58" s="186">
        <f t="shared" si="0"/>
        <v>0</v>
      </c>
      <c r="AF58" s="187">
        <f t="shared" si="0"/>
        <v>0</v>
      </c>
      <c r="AG58" s="188">
        <f t="shared" si="0"/>
        <v>0</v>
      </c>
      <c r="AH58" s="189">
        <f t="shared" si="0"/>
        <v>0</v>
      </c>
      <c r="AI58" s="190">
        <f t="shared" si="0"/>
        <v>0</v>
      </c>
      <c r="AJ58" s="191">
        <f t="shared" si="0"/>
        <v>0</v>
      </c>
      <c r="AK58" s="192">
        <f t="shared" si="0"/>
        <v>0</v>
      </c>
      <c r="AL58" s="125"/>
      <c r="AM58" s="115"/>
      <c r="AN58" s="89"/>
      <c r="AO58" s="89"/>
      <c r="AP58" s="89">
        <f>PRODUCT(SUM(H58:U58),1)</f>
        <v>0</v>
      </c>
      <c r="AQ58" s="89"/>
      <c r="AR58" s="89"/>
      <c r="AS58" s="89"/>
      <c r="AT58" s="89"/>
      <c r="AU58" s="89"/>
      <c r="AV58" s="316"/>
      <c r="AW58" s="84"/>
    </row>
    <row r="59" spans="2:49" s="33" customFormat="1" ht="13.25" customHeight="1" x14ac:dyDescent="0.15">
      <c r="B59" s="404" t="s">
        <v>44</v>
      </c>
      <c r="C59" s="405"/>
      <c r="D59" s="294" t="s">
        <v>45</v>
      </c>
      <c r="E59" s="292">
        <v>1</v>
      </c>
      <c r="F59" s="247" t="s">
        <v>164</v>
      </c>
      <c r="G59" s="398">
        <v>50</v>
      </c>
      <c r="H59" s="25"/>
      <c r="I59" s="26"/>
      <c r="J59" s="277"/>
      <c r="K59" s="259"/>
      <c r="L59" s="330"/>
      <c r="M59" s="28"/>
      <c r="N59" s="297"/>
      <c r="O59" s="274"/>
      <c r="P59" s="29"/>
      <c r="Q59" s="30"/>
      <c r="R59" s="31"/>
      <c r="S59" s="32"/>
      <c r="T59" s="268"/>
      <c r="U59" s="284"/>
      <c r="V59" s="282"/>
      <c r="W59" s="111">
        <v>1200</v>
      </c>
      <c r="X59" s="145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7"/>
      <c r="AL59" s="124"/>
      <c r="AM59" s="115"/>
      <c r="AN59" s="89">
        <f>PRODUCT(SUM(H59:U59),1)</f>
        <v>0</v>
      </c>
      <c r="AO59" s="89"/>
      <c r="AP59" s="89"/>
      <c r="AQ59" s="89"/>
      <c r="AR59" s="89"/>
      <c r="AS59" s="89"/>
      <c r="AT59" s="89"/>
      <c r="AU59" s="89"/>
      <c r="AV59" s="316"/>
      <c r="AW59" s="84"/>
    </row>
    <row r="60" spans="2:49" s="33" customFormat="1" ht="13.25" customHeight="1" x14ac:dyDescent="0.15">
      <c r="B60" s="406" t="s">
        <v>46</v>
      </c>
      <c r="C60" s="407"/>
      <c r="D60" s="295" t="s">
        <v>47</v>
      </c>
      <c r="E60" s="293">
        <v>5</v>
      </c>
      <c r="F60" s="248" t="s">
        <v>159</v>
      </c>
      <c r="G60" s="398">
        <v>57.142857142857146</v>
      </c>
      <c r="H60" s="25"/>
      <c r="I60" s="26"/>
      <c r="J60" s="277"/>
      <c r="K60" s="259"/>
      <c r="L60" s="330"/>
      <c r="M60" s="28"/>
      <c r="N60" s="297"/>
      <c r="O60" s="274"/>
      <c r="P60" s="29"/>
      <c r="Q60" s="30"/>
      <c r="R60" s="31"/>
      <c r="S60" s="32"/>
      <c r="T60" s="268"/>
      <c r="U60" s="284"/>
      <c r="V60" s="282"/>
      <c r="W60" s="111">
        <v>1300</v>
      </c>
      <c r="X60" s="125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44"/>
      <c r="AL60" s="124"/>
      <c r="AM60" s="115"/>
      <c r="AN60" s="89">
        <f>PRODUCT(SUM(H60:U60),5)</f>
        <v>0</v>
      </c>
      <c r="AO60" s="89"/>
      <c r="AP60" s="89"/>
      <c r="AQ60" s="89"/>
      <c r="AR60" s="89"/>
      <c r="AS60" s="89"/>
      <c r="AT60" s="89"/>
      <c r="AU60" s="89"/>
      <c r="AV60" s="316"/>
      <c r="AW60" s="84"/>
    </row>
    <row r="61" spans="2:49" s="33" customFormat="1" ht="13.25" customHeight="1" x14ac:dyDescent="0.15">
      <c r="B61" s="404" t="s">
        <v>48</v>
      </c>
      <c r="C61" s="405"/>
      <c r="D61" s="294" t="s">
        <v>49</v>
      </c>
      <c r="E61" s="292">
        <v>1</v>
      </c>
      <c r="F61" s="247" t="s">
        <v>163</v>
      </c>
      <c r="G61" s="398">
        <v>78.571428571428569</v>
      </c>
      <c r="H61" s="25"/>
      <c r="I61" s="26"/>
      <c r="J61" s="277"/>
      <c r="K61" s="259"/>
      <c r="L61" s="330"/>
      <c r="M61" s="28"/>
      <c r="N61" s="297"/>
      <c r="O61" s="274"/>
      <c r="P61" s="29"/>
      <c r="Q61" s="30"/>
      <c r="R61" s="31"/>
      <c r="S61" s="32"/>
      <c r="T61" s="268"/>
      <c r="U61" s="284"/>
      <c r="V61" s="282"/>
      <c r="W61" s="111">
        <v>1900</v>
      </c>
      <c r="X61" s="125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44"/>
      <c r="AL61" s="124"/>
      <c r="AM61" s="115"/>
      <c r="AN61" s="89"/>
      <c r="AO61" s="89"/>
      <c r="AP61" s="89"/>
      <c r="AQ61" s="89"/>
      <c r="AR61" s="89">
        <f>PRODUCT(SUM(H61:U61),1)</f>
        <v>0</v>
      </c>
      <c r="AS61" s="89"/>
      <c r="AT61" s="89"/>
      <c r="AU61" s="89"/>
      <c r="AV61" s="316"/>
      <c r="AW61" s="84"/>
    </row>
    <row r="62" spans="2:49" s="33" customFormat="1" ht="13.25" customHeight="1" x14ac:dyDescent="0.15">
      <c r="B62" s="406" t="s">
        <v>50</v>
      </c>
      <c r="C62" s="407"/>
      <c r="D62" s="295" t="s">
        <v>51</v>
      </c>
      <c r="E62" s="293">
        <v>10</v>
      </c>
      <c r="F62" s="248" t="s">
        <v>165</v>
      </c>
      <c r="G62" s="398">
        <v>85.714285714285722</v>
      </c>
      <c r="H62" s="25"/>
      <c r="I62" s="26"/>
      <c r="J62" s="277"/>
      <c r="K62" s="259"/>
      <c r="L62" s="330"/>
      <c r="M62" s="28"/>
      <c r="N62" s="297"/>
      <c r="O62" s="274"/>
      <c r="P62" s="29"/>
      <c r="Q62" s="30"/>
      <c r="R62" s="31"/>
      <c r="S62" s="32"/>
      <c r="T62" s="268"/>
      <c r="U62" s="284"/>
      <c r="V62" s="282"/>
      <c r="W62" s="111">
        <v>2000</v>
      </c>
      <c r="X62" s="125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44"/>
      <c r="AL62" s="124"/>
      <c r="AM62" s="115"/>
      <c r="AN62" s="89">
        <f>PRODUCT(SUM(H62:U62),9)</f>
        <v>0</v>
      </c>
      <c r="AO62" s="89">
        <f>PRODUCT(SUM(H62:U62),1)</f>
        <v>0</v>
      </c>
      <c r="AP62" s="89"/>
      <c r="AQ62" s="89"/>
      <c r="AR62" s="89"/>
      <c r="AS62" s="89"/>
      <c r="AT62" s="89"/>
      <c r="AU62" s="89"/>
      <c r="AV62" s="316"/>
      <c r="AW62" s="84"/>
    </row>
    <row r="63" spans="2:49" s="33" customFormat="1" ht="13.25" customHeight="1" x14ac:dyDescent="0.15">
      <c r="B63" s="404" t="s">
        <v>52</v>
      </c>
      <c r="C63" s="405"/>
      <c r="D63" s="294" t="s">
        <v>53</v>
      </c>
      <c r="E63" s="292">
        <v>1</v>
      </c>
      <c r="F63" s="247" t="s">
        <v>163</v>
      </c>
      <c r="G63" s="398">
        <v>100</v>
      </c>
      <c r="H63" s="25"/>
      <c r="I63" s="26"/>
      <c r="J63" s="277"/>
      <c r="K63" s="259"/>
      <c r="L63" s="330"/>
      <c r="M63" s="28"/>
      <c r="N63" s="297"/>
      <c r="O63" s="274"/>
      <c r="P63" s="29"/>
      <c r="Q63" s="30"/>
      <c r="R63" s="31"/>
      <c r="S63" s="32"/>
      <c r="T63" s="268"/>
      <c r="U63" s="284"/>
      <c r="V63" s="282"/>
      <c r="W63" s="111">
        <v>2700</v>
      </c>
      <c r="X63" s="125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44"/>
      <c r="AL63" s="124"/>
      <c r="AM63" s="115"/>
      <c r="AN63" s="89"/>
      <c r="AO63" s="89"/>
      <c r="AP63" s="89"/>
      <c r="AQ63" s="89">
        <f>PRODUCT(SUM(H63:U63),1)</f>
        <v>0</v>
      </c>
      <c r="AR63" s="89"/>
      <c r="AS63" s="89"/>
      <c r="AT63" s="89"/>
      <c r="AU63" s="89"/>
      <c r="AV63" s="316"/>
      <c r="AW63" s="84"/>
    </row>
    <row r="64" spans="2:49" s="33" customFormat="1" ht="13.25" customHeight="1" x14ac:dyDescent="0.15">
      <c r="B64" s="406" t="s">
        <v>54</v>
      </c>
      <c r="C64" s="407"/>
      <c r="D64" s="295" t="s">
        <v>55</v>
      </c>
      <c r="E64" s="293">
        <v>15</v>
      </c>
      <c r="F64" s="248" t="s">
        <v>160</v>
      </c>
      <c r="G64" s="398">
        <v>85.714285714285722</v>
      </c>
      <c r="H64" s="25"/>
      <c r="I64" s="26"/>
      <c r="J64" s="277"/>
      <c r="K64" s="259"/>
      <c r="L64" s="330"/>
      <c r="M64" s="28"/>
      <c r="N64" s="297"/>
      <c r="O64" s="274"/>
      <c r="P64" s="29"/>
      <c r="Q64" s="30"/>
      <c r="R64" s="31"/>
      <c r="S64" s="32"/>
      <c r="T64" s="268"/>
      <c r="U64" s="284"/>
      <c r="V64" s="282"/>
      <c r="W64" s="111">
        <v>1800</v>
      </c>
      <c r="X64" s="125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44"/>
      <c r="AL64" s="124"/>
      <c r="AM64" s="115">
        <f>PRODUCT(SUM(H64:U64),10)</f>
        <v>0</v>
      </c>
      <c r="AN64" s="89">
        <f>PRODUCT(SUM(H64:U64),5)</f>
        <v>0</v>
      </c>
      <c r="AO64" s="89"/>
      <c r="AP64" s="89"/>
      <c r="AQ64" s="89"/>
      <c r="AR64" s="89"/>
      <c r="AS64" s="89"/>
      <c r="AT64" s="89"/>
      <c r="AU64" s="89"/>
      <c r="AV64" s="316"/>
      <c r="AW64" s="84"/>
    </row>
    <row r="65" spans="2:49" s="33" customFormat="1" ht="13.25" customHeight="1" x14ac:dyDescent="0.15">
      <c r="B65" s="404" t="s">
        <v>56</v>
      </c>
      <c r="C65" s="405"/>
      <c r="D65" s="294" t="s">
        <v>57</v>
      </c>
      <c r="E65" s="292">
        <v>3</v>
      </c>
      <c r="F65" s="247" t="s">
        <v>164</v>
      </c>
      <c r="G65" s="398">
        <v>114.28571428571429</v>
      </c>
      <c r="H65" s="25"/>
      <c r="I65" s="26"/>
      <c r="J65" s="277"/>
      <c r="K65" s="259"/>
      <c r="L65" s="330"/>
      <c r="M65" s="28"/>
      <c r="N65" s="297"/>
      <c r="O65" s="274"/>
      <c r="P65" s="29"/>
      <c r="Q65" s="30"/>
      <c r="R65" s="31"/>
      <c r="S65" s="32"/>
      <c r="T65" s="268"/>
      <c r="U65" s="284"/>
      <c r="V65" s="282"/>
      <c r="W65" s="111">
        <v>3000</v>
      </c>
      <c r="X65" s="125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44"/>
      <c r="AL65" s="124"/>
      <c r="AM65" s="115"/>
      <c r="AN65" s="89"/>
      <c r="AO65" s="89"/>
      <c r="AP65" s="89"/>
      <c r="AQ65" s="89"/>
      <c r="AR65" s="89"/>
      <c r="AS65" s="89"/>
      <c r="AT65" s="89"/>
      <c r="AU65" s="89"/>
      <c r="AV65" s="316"/>
      <c r="AW65" s="84"/>
    </row>
    <row r="66" spans="2:49" s="33" customFormat="1" ht="13.25" customHeight="1" x14ac:dyDescent="0.15">
      <c r="B66" s="406" t="s">
        <v>58</v>
      </c>
      <c r="C66" s="407"/>
      <c r="D66" s="295" t="s">
        <v>59</v>
      </c>
      <c r="E66" s="293">
        <v>20</v>
      </c>
      <c r="F66" s="248" t="s">
        <v>166</v>
      </c>
      <c r="G66" s="398">
        <v>35.714285714285715</v>
      </c>
      <c r="H66" s="25"/>
      <c r="I66" s="26"/>
      <c r="J66" s="277"/>
      <c r="K66" s="259"/>
      <c r="L66" s="330"/>
      <c r="M66" s="28"/>
      <c r="N66" s="297"/>
      <c r="O66" s="274"/>
      <c r="P66" s="29"/>
      <c r="Q66" s="30"/>
      <c r="R66" s="31"/>
      <c r="S66" s="32"/>
      <c r="T66" s="268"/>
      <c r="U66" s="284"/>
      <c r="V66" s="282"/>
      <c r="W66" s="111">
        <v>500</v>
      </c>
      <c r="X66" s="125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44"/>
      <c r="AL66" s="124"/>
      <c r="AM66" s="115"/>
      <c r="AN66" s="89"/>
      <c r="AO66" s="89"/>
      <c r="AP66" s="89"/>
      <c r="AQ66" s="89"/>
      <c r="AR66" s="89"/>
      <c r="AS66" s="89"/>
      <c r="AT66" s="89"/>
      <c r="AU66" s="89"/>
      <c r="AV66" s="316"/>
      <c r="AW66" s="84"/>
    </row>
    <row r="67" spans="2:49" s="33" customFormat="1" ht="13.25" customHeight="1" x14ac:dyDescent="0.15">
      <c r="B67" s="404" t="s">
        <v>60</v>
      </c>
      <c r="C67" s="405"/>
      <c r="D67" s="294" t="s">
        <v>61</v>
      </c>
      <c r="E67" s="292">
        <v>20</v>
      </c>
      <c r="F67" s="247" t="s">
        <v>166</v>
      </c>
      <c r="G67" s="398">
        <v>64.285714285714292</v>
      </c>
      <c r="H67" s="25"/>
      <c r="I67" s="26"/>
      <c r="J67" s="277"/>
      <c r="K67" s="259"/>
      <c r="L67" s="330"/>
      <c r="M67" s="28"/>
      <c r="N67" s="297"/>
      <c r="O67" s="274"/>
      <c r="P67" s="29"/>
      <c r="Q67" s="30"/>
      <c r="R67" s="31"/>
      <c r="S67" s="32"/>
      <c r="T67" s="268"/>
      <c r="U67" s="284"/>
      <c r="V67" s="282"/>
      <c r="W67" s="111">
        <v>1500</v>
      </c>
      <c r="X67" s="125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44"/>
      <c r="AL67" s="124"/>
      <c r="AM67" s="115">
        <f>PRODUCT(SUM(H67:U67),10)</f>
        <v>0</v>
      </c>
      <c r="AN67" s="89">
        <f>PRODUCT(SUM(H53:U53),10)</f>
        <v>0</v>
      </c>
      <c r="AO67" s="89"/>
      <c r="AP67" s="89"/>
      <c r="AQ67" s="89"/>
      <c r="AR67" s="89"/>
      <c r="AS67" s="89"/>
      <c r="AT67" s="89"/>
      <c r="AU67" s="89"/>
      <c r="AV67" s="316"/>
      <c r="AW67" s="84"/>
    </row>
    <row r="68" spans="2:49" s="33" customFormat="1" ht="13.25" customHeight="1" x14ac:dyDescent="0.15">
      <c r="B68" s="463" t="s">
        <v>62</v>
      </c>
      <c r="C68" s="464"/>
      <c r="D68" s="296" t="s">
        <v>63</v>
      </c>
      <c r="E68" s="293">
        <f>SUM(E51:E67)</f>
        <v>126</v>
      </c>
      <c r="F68" s="248" t="s">
        <v>167</v>
      </c>
      <c r="G68" s="399">
        <v>1257.1428571428571</v>
      </c>
      <c r="H68" s="25"/>
      <c r="I68" s="26"/>
      <c r="J68" s="277"/>
      <c r="K68" s="259"/>
      <c r="L68" s="331"/>
      <c r="M68" s="28"/>
      <c r="N68" s="297"/>
      <c r="O68" s="274"/>
      <c r="P68" s="29"/>
      <c r="Q68" s="30"/>
      <c r="R68" s="31"/>
      <c r="S68" s="32"/>
      <c r="T68" s="268"/>
      <c r="U68" s="284"/>
      <c r="V68" s="282"/>
      <c r="W68" s="111">
        <v>30600</v>
      </c>
      <c r="X68" s="125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44"/>
      <c r="AL68" s="124"/>
      <c r="AM68" s="116">
        <f>PRODUCT(SUM(H68:U68),28)</f>
        <v>0</v>
      </c>
      <c r="AN68" s="89">
        <f>PRODUCT(SUM(H54:U54),48)</f>
        <v>0</v>
      </c>
      <c r="AO68" s="90">
        <f>PRODUCT(SUM(H68:U68),19)</f>
        <v>0</v>
      </c>
      <c r="AP68" s="90">
        <f>PRODUCT(SUM(H68:U68),3)</f>
        <v>0</v>
      </c>
      <c r="AQ68" s="90">
        <f>PRODUCT(SUM(H68:U68),2)</f>
        <v>0</v>
      </c>
      <c r="AR68" s="90">
        <f>PRODUCT(SUM(H68:U68),1)</f>
        <v>0</v>
      </c>
      <c r="AS68" s="90">
        <f t="shared" ref="AS68:AV68" si="1">SUM(AS51:AS67)</f>
        <v>0</v>
      </c>
      <c r="AT68" s="90">
        <f t="shared" si="1"/>
        <v>0</v>
      </c>
      <c r="AU68" s="90">
        <f t="shared" si="1"/>
        <v>0</v>
      </c>
      <c r="AV68" s="317">
        <f t="shared" si="1"/>
        <v>0</v>
      </c>
      <c r="AW68" s="84"/>
    </row>
    <row r="69" spans="2:49" s="57" customFormat="1" ht="30.5" customHeight="1" x14ac:dyDescent="0.15">
      <c r="B69" s="306"/>
      <c r="C69" s="22"/>
      <c r="D69" s="22" t="s">
        <v>65</v>
      </c>
      <c r="E69" s="22"/>
      <c r="F69" s="22"/>
      <c r="G69" s="498"/>
      <c r="H69" s="54"/>
      <c r="I69" s="54"/>
      <c r="J69" s="54"/>
      <c r="K69" s="262"/>
      <c r="L69" s="54"/>
      <c r="M69" s="54"/>
      <c r="N69" s="262"/>
      <c r="O69" s="262"/>
      <c r="P69" s="54"/>
      <c r="Q69" s="54"/>
      <c r="R69" s="54"/>
      <c r="S69" s="285"/>
      <c r="T69" s="286"/>
      <c r="U69" s="307"/>
      <c r="V69" s="54"/>
      <c r="W69" s="112"/>
      <c r="X69" s="126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93"/>
      <c r="AL69" s="105"/>
      <c r="AM69" s="452"/>
      <c r="AN69" s="453"/>
      <c r="AO69" s="453"/>
      <c r="AP69" s="453"/>
      <c r="AQ69" s="453"/>
      <c r="AR69" s="453"/>
      <c r="AS69" s="453"/>
      <c r="AT69" s="453"/>
      <c r="AU69" s="453"/>
      <c r="AV69" s="454"/>
      <c r="AW69" s="83"/>
    </row>
    <row r="70" spans="2:49" s="33" customFormat="1" ht="13.25" customHeight="1" x14ac:dyDescent="0.15">
      <c r="B70" s="272" t="s">
        <v>64</v>
      </c>
      <c r="C70" s="272"/>
      <c r="D70" s="246" t="s">
        <v>66</v>
      </c>
      <c r="E70" s="249">
        <v>1</v>
      </c>
      <c r="F70" s="353" t="s">
        <v>163</v>
      </c>
      <c r="G70" s="397">
        <v>85.714285714285722</v>
      </c>
      <c r="H70" s="25"/>
      <c r="I70" s="26"/>
      <c r="J70" s="277"/>
      <c r="K70" s="259"/>
      <c r="L70" s="329"/>
      <c r="M70" s="28"/>
      <c r="N70" s="297"/>
      <c r="O70" s="274"/>
      <c r="P70" s="41"/>
      <c r="Q70" s="30"/>
      <c r="R70" s="31"/>
      <c r="S70" s="32"/>
      <c r="T70" s="268"/>
      <c r="U70" s="284"/>
      <c r="V70" s="282"/>
      <c r="W70" s="111">
        <v>2300</v>
      </c>
      <c r="X70" s="126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93"/>
      <c r="AL70" s="105"/>
      <c r="AM70" s="115"/>
      <c r="AN70" s="89"/>
      <c r="AO70" s="89"/>
      <c r="AP70" s="89"/>
      <c r="AQ70" s="89"/>
      <c r="AR70" s="89"/>
      <c r="AS70" s="89">
        <f>PRODUCT(SUM(H70:U70),1)</f>
        <v>0</v>
      </c>
      <c r="AT70" s="89"/>
      <c r="AU70" s="89"/>
      <c r="AV70" s="316"/>
      <c r="AW70" s="84"/>
    </row>
    <row r="71" spans="2:49" s="33" customFormat="1" ht="13.25" customHeight="1" x14ac:dyDescent="0.15">
      <c r="B71" s="273" t="s">
        <v>67</v>
      </c>
      <c r="C71" s="273"/>
      <c r="D71" s="270" t="s">
        <v>29</v>
      </c>
      <c r="E71" s="250">
        <v>3</v>
      </c>
      <c r="F71" s="354" t="s">
        <v>162</v>
      </c>
      <c r="G71" s="397">
        <v>85.714285714285722</v>
      </c>
      <c r="H71" s="25"/>
      <c r="I71" s="26"/>
      <c r="J71" s="277"/>
      <c r="K71" s="259"/>
      <c r="L71" s="330"/>
      <c r="M71" s="28"/>
      <c r="N71" s="297"/>
      <c r="O71" s="274"/>
      <c r="P71" s="41"/>
      <c r="Q71" s="30"/>
      <c r="R71" s="31"/>
      <c r="S71" s="32"/>
      <c r="T71" s="268"/>
      <c r="U71" s="284"/>
      <c r="V71" s="282"/>
      <c r="W71" s="111">
        <v>2100</v>
      </c>
      <c r="X71" s="126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93"/>
      <c r="AL71" s="105"/>
      <c r="AM71" s="115"/>
      <c r="AN71" s="89"/>
      <c r="AO71" s="89">
        <f>PRODUCT(SUM(H71:U71),1)</f>
        <v>0</v>
      </c>
      <c r="AP71" s="89"/>
      <c r="AQ71" s="89">
        <f>PRODUCT(SUM(H71:U71),1)</f>
        <v>0</v>
      </c>
      <c r="AR71" s="89"/>
      <c r="AS71" s="89"/>
      <c r="AT71" s="89"/>
      <c r="AU71" s="89"/>
      <c r="AV71" s="316"/>
      <c r="AW71" s="84"/>
    </row>
    <row r="72" spans="2:49" s="33" customFormat="1" ht="13.25" customHeight="1" x14ac:dyDescent="0.15">
      <c r="B72" s="272" t="s">
        <v>68</v>
      </c>
      <c r="C72" s="272"/>
      <c r="D72" s="246" t="s">
        <v>35</v>
      </c>
      <c r="E72" s="249">
        <v>3</v>
      </c>
      <c r="F72" s="353" t="s">
        <v>162</v>
      </c>
      <c r="G72" s="397">
        <v>85.714285714285722</v>
      </c>
      <c r="H72" s="25"/>
      <c r="I72" s="26"/>
      <c r="J72" s="277"/>
      <c r="K72" s="259"/>
      <c r="L72" s="330"/>
      <c r="M72" s="28"/>
      <c r="N72" s="297"/>
      <c r="O72" s="274"/>
      <c r="P72" s="41"/>
      <c r="Q72" s="30"/>
      <c r="R72" s="31"/>
      <c r="S72" s="32"/>
      <c r="T72" s="268"/>
      <c r="U72" s="284"/>
      <c r="V72" s="282"/>
      <c r="W72" s="111">
        <v>2200</v>
      </c>
      <c r="X72" s="126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93"/>
      <c r="AL72" s="105"/>
      <c r="AM72" s="115"/>
      <c r="AN72" s="89"/>
      <c r="AO72" s="89"/>
      <c r="AP72" s="89"/>
      <c r="AQ72" s="89">
        <f>PRODUCT(SUM(H72:U72),1)</f>
        <v>0</v>
      </c>
      <c r="AR72" s="89">
        <f>PRODUCT(SUM(H72:U72),1)</f>
        <v>0</v>
      </c>
      <c r="AS72" s="89"/>
      <c r="AT72" s="89"/>
      <c r="AU72" s="89"/>
      <c r="AV72" s="316"/>
      <c r="AW72" s="84"/>
    </row>
    <row r="73" spans="2:49" s="33" customFormat="1" ht="13.25" customHeight="1" x14ac:dyDescent="0.15">
      <c r="B73" s="273" t="s">
        <v>69</v>
      </c>
      <c r="C73" s="273"/>
      <c r="D73" s="270" t="s">
        <v>70</v>
      </c>
      <c r="E73" s="250">
        <v>3</v>
      </c>
      <c r="F73" s="354" t="s">
        <v>162</v>
      </c>
      <c r="G73" s="397">
        <v>64.285714285714292</v>
      </c>
      <c r="H73" s="25"/>
      <c r="I73" s="26"/>
      <c r="J73" s="277"/>
      <c r="K73" s="259"/>
      <c r="L73" s="330"/>
      <c r="M73" s="28"/>
      <c r="N73" s="297"/>
      <c r="O73" s="274"/>
      <c r="P73" s="41"/>
      <c r="Q73" s="30"/>
      <c r="R73" s="31"/>
      <c r="S73" s="32"/>
      <c r="T73" s="268"/>
      <c r="U73" s="284"/>
      <c r="V73" s="282"/>
      <c r="W73" s="111">
        <v>1600</v>
      </c>
      <c r="X73" s="126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93"/>
      <c r="AL73" s="105"/>
      <c r="AM73" s="115"/>
      <c r="AN73" s="89"/>
      <c r="AO73" s="89"/>
      <c r="AP73" s="89"/>
      <c r="AQ73" s="89">
        <f>PRODUCT(SUM(H73:U73),1)</f>
        <v>0</v>
      </c>
      <c r="AR73" s="89">
        <f>PRODUCT(SUM(H73:U73),1)</f>
        <v>0</v>
      </c>
      <c r="AS73" s="89"/>
      <c r="AT73" s="89"/>
      <c r="AU73" s="89"/>
      <c r="AV73" s="316"/>
      <c r="AW73" s="84"/>
    </row>
    <row r="74" spans="2:49" s="33" customFormat="1" ht="13.25" customHeight="1" x14ac:dyDescent="0.15">
      <c r="B74" s="272" t="s">
        <v>71</v>
      </c>
      <c r="C74" s="272"/>
      <c r="D74" s="246" t="s">
        <v>72</v>
      </c>
      <c r="E74" s="249">
        <v>1</v>
      </c>
      <c r="F74" s="353" t="s">
        <v>163</v>
      </c>
      <c r="G74" s="397">
        <v>64.285714285714292</v>
      </c>
      <c r="H74" s="25"/>
      <c r="I74" s="26"/>
      <c r="J74" s="277"/>
      <c r="K74" s="259"/>
      <c r="L74" s="330"/>
      <c r="M74" s="28"/>
      <c r="N74" s="297"/>
      <c r="O74" s="274"/>
      <c r="P74" s="41"/>
      <c r="Q74" s="30"/>
      <c r="R74" s="31"/>
      <c r="S74" s="32"/>
      <c r="T74" s="268"/>
      <c r="U74" s="284"/>
      <c r="V74" s="282"/>
      <c r="W74" s="111">
        <v>1500</v>
      </c>
      <c r="X74" s="126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93"/>
      <c r="AL74" s="105"/>
      <c r="AM74" s="115"/>
      <c r="AN74" s="89"/>
      <c r="AO74" s="89"/>
      <c r="AP74" s="89"/>
      <c r="AQ74" s="89">
        <f>PRODUCT(SUM(H74:U74),1)</f>
        <v>0</v>
      </c>
      <c r="AR74" s="89"/>
      <c r="AS74" s="89"/>
      <c r="AT74" s="89"/>
      <c r="AU74" s="89"/>
      <c r="AV74" s="316"/>
      <c r="AW74" s="84"/>
    </row>
    <row r="75" spans="2:49" s="33" customFormat="1" ht="13.25" customHeight="1" x14ac:dyDescent="0.15">
      <c r="B75" s="273" t="s">
        <v>73</v>
      </c>
      <c r="C75" s="273"/>
      <c r="D75" s="270" t="s">
        <v>39</v>
      </c>
      <c r="E75" s="250">
        <v>3</v>
      </c>
      <c r="F75" s="354" t="s">
        <v>162</v>
      </c>
      <c r="G75" s="397">
        <v>78.571428571428569</v>
      </c>
      <c r="H75" s="25"/>
      <c r="I75" s="26"/>
      <c r="J75" s="277"/>
      <c r="K75" s="259"/>
      <c r="L75" s="330"/>
      <c r="M75" s="28"/>
      <c r="N75" s="297"/>
      <c r="O75" s="274"/>
      <c r="P75" s="41"/>
      <c r="Q75" s="30"/>
      <c r="R75" s="31"/>
      <c r="S75" s="32"/>
      <c r="T75" s="268"/>
      <c r="U75" s="284"/>
      <c r="V75" s="282"/>
      <c r="W75" s="111">
        <v>2000</v>
      </c>
      <c r="X75" s="126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93"/>
      <c r="AL75" s="105"/>
      <c r="AM75" s="115"/>
      <c r="AN75" s="89"/>
      <c r="AO75" s="89">
        <f>PRODUCT(SUM(H75:U75),1)</f>
        <v>0</v>
      </c>
      <c r="AP75" s="89"/>
      <c r="AQ75" s="89">
        <f>PRODUCT(SUM(H75:U75),1)</f>
        <v>0</v>
      </c>
      <c r="AR75" s="89"/>
      <c r="AS75" s="89"/>
      <c r="AT75" s="89"/>
      <c r="AU75" s="89"/>
      <c r="AV75" s="316"/>
      <c r="AW75" s="84"/>
    </row>
    <row r="76" spans="2:49" s="33" customFormat="1" ht="13.25" customHeight="1" x14ac:dyDescent="0.15">
      <c r="B76" s="272" t="s">
        <v>74</v>
      </c>
      <c r="C76" s="272"/>
      <c r="D76" s="246" t="s">
        <v>75</v>
      </c>
      <c r="E76" s="249">
        <v>1</v>
      </c>
      <c r="F76" s="353" t="s">
        <v>163</v>
      </c>
      <c r="G76" s="397">
        <v>71.428571428571431</v>
      </c>
      <c r="H76" s="25"/>
      <c r="I76" s="26"/>
      <c r="J76" s="277"/>
      <c r="K76" s="259"/>
      <c r="L76" s="330"/>
      <c r="M76" s="28"/>
      <c r="N76" s="297"/>
      <c r="O76" s="274"/>
      <c r="P76" s="41"/>
      <c r="Q76" s="30"/>
      <c r="R76" s="31"/>
      <c r="S76" s="32"/>
      <c r="T76" s="268"/>
      <c r="U76" s="284"/>
      <c r="V76" s="282"/>
      <c r="W76" s="111">
        <v>1800</v>
      </c>
      <c r="X76" s="126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93"/>
      <c r="AL76" s="105"/>
      <c r="AM76" s="115"/>
      <c r="AN76" s="89"/>
      <c r="AO76" s="89"/>
      <c r="AP76" s="89"/>
      <c r="AQ76" s="89"/>
      <c r="AR76" s="89"/>
      <c r="AS76" s="89">
        <f>PRODUCT(SUM(H76:U76),1)</f>
        <v>0</v>
      </c>
      <c r="AT76" s="89"/>
      <c r="AU76" s="89"/>
      <c r="AV76" s="316"/>
      <c r="AW76" s="84"/>
    </row>
    <row r="77" spans="2:49" s="33" customFormat="1" ht="13.25" customHeight="1" x14ac:dyDescent="0.15">
      <c r="B77" s="273" t="s">
        <v>76</v>
      </c>
      <c r="C77" s="273"/>
      <c r="D77" s="270" t="s">
        <v>33</v>
      </c>
      <c r="E77" s="250">
        <v>10</v>
      </c>
      <c r="F77" s="354" t="s">
        <v>160</v>
      </c>
      <c r="G77" s="397">
        <v>57.142857142857146</v>
      </c>
      <c r="H77" s="25"/>
      <c r="I77" s="26"/>
      <c r="J77" s="277"/>
      <c r="K77" s="259"/>
      <c r="L77" s="330"/>
      <c r="M77" s="28"/>
      <c r="N77" s="297"/>
      <c r="O77" s="274"/>
      <c r="P77" s="41"/>
      <c r="Q77" s="30"/>
      <c r="R77" s="31"/>
      <c r="S77" s="32"/>
      <c r="T77" s="268"/>
      <c r="U77" s="284"/>
      <c r="V77" s="282"/>
      <c r="W77" s="111">
        <v>1300</v>
      </c>
      <c r="X77" s="126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93"/>
      <c r="AL77" s="105"/>
      <c r="AM77" s="115">
        <f>PRODUCT(SUM(H77:U77),8)</f>
        <v>0</v>
      </c>
      <c r="AN77" s="89">
        <f>PRODUCT(SUM(H77:U77),2)</f>
        <v>0</v>
      </c>
      <c r="AO77" s="89"/>
      <c r="AP77" s="89"/>
      <c r="AQ77" s="89"/>
      <c r="AR77" s="89"/>
      <c r="AS77" s="89"/>
      <c r="AT77" s="89"/>
      <c r="AU77" s="89"/>
      <c r="AV77" s="316"/>
      <c r="AW77" s="84"/>
    </row>
    <row r="78" spans="2:49" s="33" customFormat="1" ht="13.25" customHeight="1" x14ac:dyDescent="0.15">
      <c r="B78" s="272" t="s">
        <v>77</v>
      </c>
      <c r="C78" s="272"/>
      <c r="D78" s="246" t="s">
        <v>55</v>
      </c>
      <c r="E78" s="249">
        <v>10</v>
      </c>
      <c r="F78" s="353" t="s">
        <v>160</v>
      </c>
      <c r="G78" s="397">
        <v>57.142857142857146</v>
      </c>
      <c r="H78" s="25"/>
      <c r="I78" s="26"/>
      <c r="J78" s="277"/>
      <c r="K78" s="259"/>
      <c r="L78" s="330"/>
      <c r="M78" s="28"/>
      <c r="N78" s="297"/>
      <c r="O78" s="274"/>
      <c r="P78" s="41"/>
      <c r="Q78" s="30"/>
      <c r="R78" s="31"/>
      <c r="S78" s="32"/>
      <c r="T78" s="268"/>
      <c r="U78" s="284"/>
      <c r="V78" s="282"/>
      <c r="W78" s="111">
        <v>1400</v>
      </c>
      <c r="X78" s="126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93"/>
      <c r="AL78" s="105"/>
      <c r="AM78" s="115">
        <f>PRODUCT(SUM(H78:U78),8)</f>
        <v>0</v>
      </c>
      <c r="AN78" s="89">
        <f>PRODUCT(SUM(H78:U78),2)</f>
        <v>0</v>
      </c>
      <c r="AO78" s="89"/>
      <c r="AP78" s="89"/>
      <c r="AQ78" s="89"/>
      <c r="AR78" s="89"/>
      <c r="AS78" s="89"/>
      <c r="AT78" s="89"/>
      <c r="AU78" s="89"/>
      <c r="AV78" s="316"/>
      <c r="AW78" s="84"/>
    </row>
    <row r="79" spans="2:49" s="33" customFormat="1" ht="13.25" customHeight="1" x14ac:dyDescent="0.15">
      <c r="B79" s="273" t="s">
        <v>78</v>
      </c>
      <c r="C79" s="273"/>
      <c r="D79" s="270" t="s">
        <v>31</v>
      </c>
      <c r="E79" s="250">
        <v>10</v>
      </c>
      <c r="F79" s="354" t="s">
        <v>165</v>
      </c>
      <c r="G79" s="397">
        <v>100</v>
      </c>
      <c r="H79" s="25"/>
      <c r="I79" s="26"/>
      <c r="J79" s="277"/>
      <c r="K79" s="259"/>
      <c r="L79" s="330"/>
      <c r="M79" s="28"/>
      <c r="N79" s="297"/>
      <c r="O79" s="274"/>
      <c r="P79" s="41"/>
      <c r="Q79" s="30"/>
      <c r="R79" s="31"/>
      <c r="S79" s="32"/>
      <c r="T79" s="268"/>
      <c r="U79" s="284"/>
      <c r="V79" s="282"/>
      <c r="W79" s="111">
        <v>2700</v>
      </c>
      <c r="X79" s="126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93"/>
      <c r="AL79" s="105"/>
      <c r="AM79" s="115"/>
      <c r="AN79" s="89">
        <f>PRODUCT(SUM(H79:U79),5)</f>
        <v>0</v>
      </c>
      <c r="AO79" s="89">
        <f>PRODUCT(SUM(H79:U79),1)</f>
        <v>0</v>
      </c>
      <c r="AP79" s="89"/>
      <c r="AQ79" s="89"/>
      <c r="AR79" s="89"/>
      <c r="AS79" s="89"/>
      <c r="AT79" s="89"/>
      <c r="AU79" s="89"/>
      <c r="AV79" s="316"/>
      <c r="AW79" s="84"/>
    </row>
    <row r="80" spans="2:49" s="33" customFormat="1" ht="13.25" customHeight="1" x14ac:dyDescent="0.15">
      <c r="B80" s="272" t="s">
        <v>79</v>
      </c>
      <c r="C80" s="272"/>
      <c r="D80" s="246" t="s">
        <v>51</v>
      </c>
      <c r="E80" s="249">
        <v>10</v>
      </c>
      <c r="F80" s="353" t="s">
        <v>165</v>
      </c>
      <c r="G80" s="397">
        <v>100</v>
      </c>
      <c r="H80" s="25"/>
      <c r="I80" s="26"/>
      <c r="J80" s="277"/>
      <c r="K80" s="259"/>
      <c r="L80" s="330"/>
      <c r="M80" s="28"/>
      <c r="N80" s="297"/>
      <c r="O80" s="274"/>
      <c r="P80" s="41"/>
      <c r="Q80" s="30"/>
      <c r="R80" s="31"/>
      <c r="S80" s="32"/>
      <c r="T80" s="268"/>
      <c r="U80" s="284"/>
      <c r="V80" s="282"/>
      <c r="W80" s="111">
        <v>2500</v>
      </c>
      <c r="X80" s="126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93"/>
      <c r="AL80" s="105"/>
      <c r="AM80" s="115"/>
      <c r="AN80" s="89">
        <f>PRODUCT(SUM(H80:U80),5)</f>
        <v>0</v>
      </c>
      <c r="AO80" s="89"/>
      <c r="AP80" s="89"/>
      <c r="AQ80" s="89"/>
      <c r="AR80" s="89"/>
      <c r="AS80" s="89"/>
      <c r="AT80" s="89"/>
      <c r="AU80" s="89"/>
      <c r="AV80" s="316"/>
      <c r="AW80" s="84"/>
    </row>
    <row r="81" spans="2:49" s="33" customFormat="1" ht="13.25" customHeight="1" x14ac:dyDescent="0.15">
      <c r="B81" s="273" t="s">
        <v>196</v>
      </c>
      <c r="C81" s="272"/>
      <c r="D81" s="270" t="s">
        <v>197</v>
      </c>
      <c r="E81" s="273">
        <v>1</v>
      </c>
      <c r="F81" s="273" t="s">
        <v>171</v>
      </c>
      <c r="G81" s="397">
        <v>157.14285714285714</v>
      </c>
      <c r="H81" s="25"/>
      <c r="I81" s="26"/>
      <c r="J81" s="277"/>
      <c r="K81" s="259"/>
      <c r="L81" s="330"/>
      <c r="M81" s="28"/>
      <c r="N81" s="297"/>
      <c r="O81" s="274"/>
      <c r="P81" s="41"/>
      <c r="Q81" s="30"/>
      <c r="R81" s="31"/>
      <c r="S81" s="32"/>
      <c r="T81" s="268"/>
      <c r="U81" s="284"/>
      <c r="V81" s="282"/>
      <c r="W81" s="111">
        <v>4000</v>
      </c>
      <c r="X81" s="126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93"/>
      <c r="AL81" s="105"/>
      <c r="AM81" s="356"/>
      <c r="AN81" s="357"/>
      <c r="AO81" s="357"/>
      <c r="AP81" s="357"/>
      <c r="AQ81" s="357"/>
      <c r="AR81" s="357"/>
      <c r="AS81" s="357"/>
      <c r="AT81" s="357"/>
      <c r="AU81" s="357"/>
      <c r="AV81" s="358"/>
      <c r="AW81" s="84"/>
    </row>
    <row r="82" spans="2:49" s="33" customFormat="1" ht="13.25" customHeight="1" x14ac:dyDescent="0.15">
      <c r="B82" s="272" t="s">
        <v>198</v>
      </c>
      <c r="C82" s="272"/>
      <c r="D82" s="246" t="s">
        <v>199</v>
      </c>
      <c r="E82" s="249">
        <v>1</v>
      </c>
      <c r="F82" s="353" t="s">
        <v>171</v>
      </c>
      <c r="G82" s="397">
        <v>157.14285714285714</v>
      </c>
      <c r="H82" s="25"/>
      <c r="I82" s="26"/>
      <c r="J82" s="277"/>
      <c r="K82" s="259"/>
      <c r="L82" s="330"/>
      <c r="M82" s="28"/>
      <c r="N82" s="297"/>
      <c r="O82" s="274"/>
      <c r="P82" s="41"/>
      <c r="Q82" s="30"/>
      <c r="R82" s="31"/>
      <c r="S82" s="32"/>
      <c r="T82" s="268"/>
      <c r="U82" s="284"/>
      <c r="V82" s="282"/>
      <c r="W82" s="111">
        <v>4000</v>
      </c>
      <c r="X82" s="126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93"/>
      <c r="AL82" s="105"/>
      <c r="AM82" s="356"/>
      <c r="AN82" s="357"/>
      <c r="AO82" s="357"/>
      <c r="AP82" s="357"/>
      <c r="AQ82" s="357"/>
      <c r="AR82" s="357"/>
      <c r="AS82" s="357"/>
      <c r="AT82" s="357"/>
      <c r="AU82" s="357"/>
      <c r="AV82" s="358"/>
      <c r="AW82" s="84"/>
    </row>
    <row r="83" spans="2:49" s="33" customFormat="1" ht="13.25" customHeight="1" x14ac:dyDescent="0.15">
      <c r="B83" s="273" t="s">
        <v>200</v>
      </c>
      <c r="C83" s="273"/>
      <c r="D83" s="270" t="s">
        <v>201</v>
      </c>
      <c r="E83" s="250">
        <v>1</v>
      </c>
      <c r="F83" s="354" t="s">
        <v>202</v>
      </c>
      <c r="G83" s="397">
        <v>250.00000000000003</v>
      </c>
      <c r="H83" s="25"/>
      <c r="I83" s="26"/>
      <c r="J83" s="277"/>
      <c r="K83" s="259"/>
      <c r="L83" s="330"/>
      <c r="M83" s="28"/>
      <c r="N83" s="297"/>
      <c r="O83" s="274"/>
      <c r="P83" s="41"/>
      <c r="Q83" s="30"/>
      <c r="R83" s="31"/>
      <c r="S83" s="32"/>
      <c r="T83" s="268"/>
      <c r="U83" s="284"/>
      <c r="V83" s="282"/>
      <c r="W83" s="111">
        <v>7000</v>
      </c>
      <c r="X83" s="126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93"/>
      <c r="AL83" s="105"/>
      <c r="AM83" s="359"/>
      <c r="AN83" s="360"/>
      <c r="AO83" s="360"/>
      <c r="AP83" s="360"/>
      <c r="AQ83" s="360"/>
      <c r="AR83" s="360"/>
      <c r="AS83" s="360"/>
      <c r="AT83" s="360"/>
      <c r="AU83" s="360"/>
      <c r="AV83" s="361"/>
      <c r="AW83" s="84"/>
    </row>
    <row r="84" spans="2:49" s="33" customFormat="1" ht="13.25" customHeight="1" x14ac:dyDescent="0.15">
      <c r="B84" s="272" t="s">
        <v>80</v>
      </c>
      <c r="C84" s="272"/>
      <c r="D84" s="246" t="s">
        <v>61</v>
      </c>
      <c r="E84" s="249">
        <v>20</v>
      </c>
      <c r="F84" s="353" t="s">
        <v>166</v>
      </c>
      <c r="G84" s="397">
        <v>64.285714285714292</v>
      </c>
      <c r="H84" s="25"/>
      <c r="I84" s="26"/>
      <c r="J84" s="277"/>
      <c r="K84" s="259"/>
      <c r="L84" s="330"/>
      <c r="M84" s="28"/>
      <c r="N84" s="297"/>
      <c r="O84" s="274"/>
      <c r="P84" s="41"/>
      <c r="Q84" s="30"/>
      <c r="R84" s="31"/>
      <c r="S84" s="32"/>
      <c r="T84" s="268"/>
      <c r="U84" s="284"/>
      <c r="V84" s="282"/>
      <c r="W84" s="111">
        <v>1400</v>
      </c>
      <c r="X84" s="126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93"/>
      <c r="AL84" s="105"/>
      <c r="AM84" s="115">
        <f>PRODUCT(SUM(H84:U84),8)</f>
        <v>0</v>
      </c>
      <c r="AN84" s="89">
        <f>PRODUCT(SUM(H84:U84),5)</f>
        <v>0</v>
      </c>
      <c r="AO84" s="89"/>
      <c r="AP84" s="89"/>
      <c r="AQ84" s="89"/>
      <c r="AR84" s="89"/>
      <c r="AS84" s="89"/>
      <c r="AT84" s="89"/>
      <c r="AU84" s="89"/>
      <c r="AV84" s="316"/>
      <c r="AW84" s="84"/>
    </row>
    <row r="85" spans="2:49" s="33" customFormat="1" ht="13.25" customHeight="1" x14ac:dyDescent="0.15">
      <c r="B85" s="273" t="s">
        <v>81</v>
      </c>
      <c r="C85" s="273"/>
      <c r="D85" s="270" t="s">
        <v>63</v>
      </c>
      <c r="E85" s="250">
        <f>SUM(E70:E84)</f>
        <v>78</v>
      </c>
      <c r="F85" s="354" t="s">
        <v>167</v>
      </c>
      <c r="G85" s="399">
        <v>1478.5714285714287</v>
      </c>
      <c r="H85" s="25"/>
      <c r="I85" s="26"/>
      <c r="J85" s="277"/>
      <c r="K85" s="259"/>
      <c r="L85" s="331"/>
      <c r="M85" s="28"/>
      <c r="N85" s="297"/>
      <c r="O85" s="274"/>
      <c r="P85" s="41"/>
      <c r="Q85" s="30"/>
      <c r="R85" s="31"/>
      <c r="S85" s="32"/>
      <c r="T85" s="268"/>
      <c r="U85" s="284"/>
      <c r="V85" s="282"/>
      <c r="W85" s="111">
        <f>SUM(W70:W84)</f>
        <v>37800</v>
      </c>
      <c r="X85" s="126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93"/>
      <c r="AL85" s="105"/>
      <c r="AM85" s="115">
        <f>PRODUCT(SUM(H85:U85),8)</f>
        <v>0</v>
      </c>
      <c r="AN85" s="89">
        <f>PRODUCT(SUM(H85:U85),25)</f>
        <v>0</v>
      </c>
      <c r="AO85" s="90">
        <f>PRODUCT(SUM(H85:U85),3)</f>
        <v>0</v>
      </c>
      <c r="AP85" s="90">
        <f t="shared" ref="AP85:AV85" si="2">SUM(AP70:AP84)</f>
        <v>0</v>
      </c>
      <c r="AQ85" s="90">
        <f>PRODUCT(SUM(H85:U85),5)</f>
        <v>0</v>
      </c>
      <c r="AR85" s="90">
        <f>PRODUCT(SUM(H85:U85),2)</f>
        <v>0</v>
      </c>
      <c r="AS85" s="90">
        <f>PRODUCT(SUM(H85:U85),2)</f>
        <v>0</v>
      </c>
      <c r="AT85" s="90">
        <f t="shared" si="2"/>
        <v>0</v>
      </c>
      <c r="AU85" s="90">
        <f t="shared" si="2"/>
        <v>0</v>
      </c>
      <c r="AV85" s="317">
        <f t="shared" si="2"/>
        <v>0</v>
      </c>
      <c r="AW85" s="84"/>
    </row>
    <row r="86" spans="2:49" s="57" customFormat="1" ht="29.5" customHeight="1" x14ac:dyDescent="0.15">
      <c r="B86" s="305"/>
      <c r="C86" s="22"/>
      <c r="D86" s="22" t="s">
        <v>83</v>
      </c>
      <c r="E86" s="22"/>
      <c r="F86" s="22"/>
      <c r="G86" s="498"/>
      <c r="H86" s="54"/>
      <c r="I86" s="54"/>
      <c r="J86" s="54"/>
      <c r="K86" s="54"/>
      <c r="L86" s="54"/>
      <c r="M86" s="54"/>
      <c r="N86" s="262"/>
      <c r="O86" s="262"/>
      <c r="P86" s="54"/>
      <c r="Q86" s="54"/>
      <c r="R86" s="54"/>
      <c r="S86" s="54"/>
      <c r="T86" s="286"/>
      <c r="U86" s="307"/>
      <c r="V86" s="54"/>
      <c r="W86" s="112"/>
      <c r="X86" s="126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93"/>
      <c r="AL86" s="105"/>
      <c r="AM86" s="449"/>
      <c r="AN86" s="450"/>
      <c r="AO86" s="450"/>
      <c r="AP86" s="450"/>
      <c r="AQ86" s="450"/>
      <c r="AR86" s="450"/>
      <c r="AS86" s="450"/>
      <c r="AT86" s="450"/>
      <c r="AU86" s="450"/>
      <c r="AV86" s="451"/>
      <c r="AW86" s="83"/>
    </row>
    <row r="87" spans="2:49" s="33" customFormat="1" ht="13.25" customHeight="1" x14ac:dyDescent="0.15">
      <c r="B87" s="272" t="s">
        <v>82</v>
      </c>
      <c r="C87" s="272"/>
      <c r="D87" s="246" t="s">
        <v>84</v>
      </c>
      <c r="E87" s="272">
        <v>1</v>
      </c>
      <c r="F87" s="272" t="s">
        <v>163</v>
      </c>
      <c r="G87" s="397">
        <v>71.428571428571431</v>
      </c>
      <c r="H87" s="25"/>
      <c r="I87" s="26"/>
      <c r="J87" s="277"/>
      <c r="K87" s="259"/>
      <c r="L87" s="329"/>
      <c r="M87" s="28"/>
      <c r="N87" s="297"/>
      <c r="O87" s="274"/>
      <c r="P87" s="41"/>
      <c r="Q87" s="30"/>
      <c r="R87" s="31"/>
      <c r="S87" s="32"/>
      <c r="T87" s="268"/>
      <c r="U87" s="284"/>
      <c r="V87" s="282"/>
      <c r="W87" s="111">
        <v>1800</v>
      </c>
      <c r="X87" s="126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93"/>
      <c r="AL87" s="105"/>
      <c r="AM87" s="115"/>
      <c r="AN87" s="89"/>
      <c r="AO87" s="89"/>
      <c r="AP87" s="89"/>
      <c r="AQ87" s="89"/>
      <c r="AR87" s="89"/>
      <c r="AS87" s="89">
        <f>PRODUCT(SUM(H87:U87),1)</f>
        <v>0</v>
      </c>
      <c r="AT87" s="89"/>
      <c r="AU87" s="89"/>
      <c r="AV87" s="316"/>
      <c r="AW87" s="84"/>
    </row>
    <row r="88" spans="2:49" s="33" customFormat="1" ht="13.25" customHeight="1" x14ac:dyDescent="0.15">
      <c r="B88" s="273" t="s">
        <v>85</v>
      </c>
      <c r="C88" s="273"/>
      <c r="D88" s="270" t="s">
        <v>86</v>
      </c>
      <c r="E88" s="250">
        <v>1</v>
      </c>
      <c r="F88" s="271" t="s">
        <v>163</v>
      </c>
      <c r="G88" s="397">
        <v>64.285714285714292</v>
      </c>
      <c r="H88" s="25"/>
      <c r="I88" s="26"/>
      <c r="J88" s="277"/>
      <c r="K88" s="259"/>
      <c r="L88" s="330"/>
      <c r="M88" s="28"/>
      <c r="N88" s="297"/>
      <c r="O88" s="274"/>
      <c r="P88" s="41"/>
      <c r="Q88" s="30"/>
      <c r="R88" s="31"/>
      <c r="S88" s="32"/>
      <c r="T88" s="268"/>
      <c r="U88" s="284"/>
      <c r="V88" s="282"/>
      <c r="W88" s="111">
        <v>1500</v>
      </c>
      <c r="X88" s="126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93"/>
      <c r="AL88" s="105"/>
      <c r="AM88" s="115"/>
      <c r="AN88" s="89"/>
      <c r="AO88" s="89"/>
      <c r="AP88" s="89"/>
      <c r="AQ88" s="89"/>
      <c r="AR88" s="89">
        <f>PRODUCT(SUM(H88:U88),1)</f>
        <v>0</v>
      </c>
      <c r="AS88" s="89"/>
      <c r="AT88" s="89"/>
      <c r="AU88" s="89"/>
      <c r="AV88" s="316"/>
      <c r="AW88" s="84"/>
    </row>
    <row r="89" spans="2:49" s="33" customFormat="1" ht="13.25" customHeight="1" x14ac:dyDescent="0.15">
      <c r="B89" s="272" t="s">
        <v>87</v>
      </c>
      <c r="C89" s="272"/>
      <c r="D89" s="246" t="s">
        <v>88</v>
      </c>
      <c r="E89" s="272">
        <v>1</v>
      </c>
      <c r="F89" s="272" t="s">
        <v>163</v>
      </c>
      <c r="G89" s="397">
        <v>50</v>
      </c>
      <c r="H89" s="25"/>
      <c r="I89" s="26"/>
      <c r="J89" s="277"/>
      <c r="K89" s="259"/>
      <c r="L89" s="330"/>
      <c r="M89" s="28"/>
      <c r="N89" s="297"/>
      <c r="O89" s="274"/>
      <c r="P89" s="41"/>
      <c r="Q89" s="30"/>
      <c r="R89" s="31"/>
      <c r="S89" s="32"/>
      <c r="T89" s="268"/>
      <c r="U89" s="284"/>
      <c r="V89" s="282"/>
      <c r="W89" s="111">
        <v>1100</v>
      </c>
      <c r="X89" s="126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93"/>
      <c r="AL89" s="105"/>
      <c r="AM89" s="115"/>
      <c r="AN89" s="89"/>
      <c r="AO89" s="89"/>
      <c r="AP89" s="89"/>
      <c r="AQ89" s="89">
        <f>PRODUCT(SUM(H89:U89),1)</f>
        <v>0</v>
      </c>
      <c r="AR89" s="89"/>
      <c r="AS89" s="89"/>
      <c r="AT89" s="89"/>
      <c r="AU89" s="89"/>
      <c r="AV89" s="316"/>
      <c r="AW89" s="84"/>
    </row>
    <row r="90" spans="2:49" s="33" customFormat="1" ht="13.25" customHeight="1" x14ac:dyDescent="0.15">
      <c r="B90" s="273" t="s">
        <v>89</v>
      </c>
      <c r="C90" s="273"/>
      <c r="D90" s="270" t="s">
        <v>33</v>
      </c>
      <c r="E90" s="250">
        <v>15</v>
      </c>
      <c r="F90" s="271" t="s">
        <v>160</v>
      </c>
      <c r="G90" s="397">
        <v>85.714285714285722</v>
      </c>
      <c r="H90" s="25"/>
      <c r="I90" s="26"/>
      <c r="J90" s="277"/>
      <c r="K90" s="259"/>
      <c r="L90" s="330"/>
      <c r="M90" s="28"/>
      <c r="N90" s="297"/>
      <c r="O90" s="274"/>
      <c r="P90" s="41"/>
      <c r="Q90" s="30"/>
      <c r="R90" s="31"/>
      <c r="S90" s="32"/>
      <c r="T90" s="268"/>
      <c r="U90" s="284"/>
      <c r="V90" s="282"/>
      <c r="W90" s="111">
        <v>2300</v>
      </c>
      <c r="X90" s="126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93"/>
      <c r="AL90" s="105"/>
      <c r="AM90" s="115">
        <f>PRODUCT(SUM(H90:U90),8)</f>
        <v>0</v>
      </c>
      <c r="AN90" s="89">
        <f>PRODUCT(SUM(H90:U90),5)</f>
        <v>0</v>
      </c>
      <c r="AO90" s="89"/>
      <c r="AP90" s="89"/>
      <c r="AQ90" s="89"/>
      <c r="AR90" s="89"/>
      <c r="AS90" s="89"/>
      <c r="AT90" s="89"/>
      <c r="AU90" s="89"/>
      <c r="AV90" s="316"/>
      <c r="AW90" s="84"/>
    </row>
    <row r="91" spans="2:49" s="33" customFormat="1" ht="13.25" customHeight="1" x14ac:dyDescent="0.15">
      <c r="B91" s="272" t="s">
        <v>90</v>
      </c>
      <c r="C91" s="272"/>
      <c r="D91" s="246" t="s">
        <v>91</v>
      </c>
      <c r="E91" s="272">
        <v>1</v>
      </c>
      <c r="F91" s="272" t="s">
        <v>163</v>
      </c>
      <c r="G91" s="397">
        <v>50</v>
      </c>
      <c r="H91" s="25"/>
      <c r="I91" s="26"/>
      <c r="J91" s="277"/>
      <c r="K91" s="259"/>
      <c r="L91" s="330"/>
      <c r="M91" s="28"/>
      <c r="N91" s="297"/>
      <c r="O91" s="274"/>
      <c r="P91" s="41"/>
      <c r="Q91" s="30"/>
      <c r="R91" s="31"/>
      <c r="S91" s="32"/>
      <c r="T91" s="268"/>
      <c r="U91" s="284"/>
      <c r="V91" s="282"/>
      <c r="W91" s="111">
        <v>1200</v>
      </c>
      <c r="X91" s="126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93"/>
      <c r="AL91" s="105"/>
      <c r="AM91" s="115"/>
      <c r="AN91" s="89"/>
      <c r="AO91" s="89"/>
      <c r="AP91" s="89">
        <f>PRODUCT(SUM(H91:U91),1)</f>
        <v>0</v>
      </c>
      <c r="AQ91" s="89"/>
      <c r="AR91" s="89"/>
      <c r="AS91" s="89"/>
      <c r="AT91" s="89"/>
      <c r="AU91" s="89"/>
      <c r="AV91" s="316"/>
      <c r="AW91" s="84"/>
    </row>
    <row r="92" spans="2:49" s="33" customFormat="1" ht="13.25" customHeight="1" x14ac:dyDescent="0.15">
      <c r="B92" s="273" t="s">
        <v>92</v>
      </c>
      <c r="C92" s="273"/>
      <c r="D92" s="270" t="s">
        <v>93</v>
      </c>
      <c r="E92" s="250">
        <v>1</v>
      </c>
      <c r="F92" s="271" t="s">
        <v>163</v>
      </c>
      <c r="G92" s="397">
        <v>71.428571428571431</v>
      </c>
      <c r="H92" s="25"/>
      <c r="I92" s="26"/>
      <c r="J92" s="277"/>
      <c r="K92" s="259"/>
      <c r="L92" s="330"/>
      <c r="M92" s="28"/>
      <c r="N92" s="297"/>
      <c r="O92" s="274"/>
      <c r="P92" s="41"/>
      <c r="Q92" s="30"/>
      <c r="R92" s="31"/>
      <c r="S92" s="32"/>
      <c r="T92" s="268"/>
      <c r="U92" s="284"/>
      <c r="V92" s="282"/>
      <c r="W92" s="111">
        <v>1700</v>
      </c>
      <c r="X92" s="126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93"/>
      <c r="AL92" s="105"/>
      <c r="AM92" s="115"/>
      <c r="AN92" s="89"/>
      <c r="AO92" s="89"/>
      <c r="AP92" s="89">
        <f>PRODUCT(SUM(H92:U92),1)</f>
        <v>0</v>
      </c>
      <c r="AQ92" s="89"/>
      <c r="AR92" s="89"/>
      <c r="AS92" s="89"/>
      <c r="AT92" s="89"/>
      <c r="AU92" s="89"/>
      <c r="AV92" s="316"/>
      <c r="AW92" s="84"/>
    </row>
    <row r="93" spans="2:49" s="33" customFormat="1" ht="13.25" customHeight="1" x14ac:dyDescent="0.15">
      <c r="B93" s="272" t="s">
        <v>94</v>
      </c>
      <c r="C93" s="272"/>
      <c r="D93" s="246" t="s">
        <v>95</v>
      </c>
      <c r="E93" s="272">
        <v>8</v>
      </c>
      <c r="F93" s="272" t="s">
        <v>164</v>
      </c>
      <c r="G93" s="397">
        <v>178.57142857142858</v>
      </c>
      <c r="H93" s="25"/>
      <c r="I93" s="26"/>
      <c r="J93" s="277"/>
      <c r="K93" s="259"/>
      <c r="L93" s="330"/>
      <c r="M93" s="28"/>
      <c r="N93" s="297"/>
      <c r="O93" s="274"/>
      <c r="P93" s="41"/>
      <c r="Q93" s="30"/>
      <c r="R93" s="31"/>
      <c r="S93" s="32"/>
      <c r="T93" s="268"/>
      <c r="U93" s="284"/>
      <c r="V93" s="282"/>
      <c r="W93" s="111">
        <v>5000</v>
      </c>
      <c r="X93" s="126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93"/>
      <c r="AL93" s="105"/>
      <c r="AM93" s="115"/>
      <c r="AN93" s="89"/>
      <c r="AO93" s="89"/>
      <c r="AP93" s="89"/>
      <c r="AQ93" s="89"/>
      <c r="AR93" s="89"/>
      <c r="AS93" s="89"/>
      <c r="AT93" s="89"/>
      <c r="AU93" s="89"/>
      <c r="AV93" s="316"/>
      <c r="AW93" s="84"/>
    </row>
    <row r="94" spans="2:49" s="33" customFormat="1" ht="13.25" customHeight="1" x14ac:dyDescent="0.15">
      <c r="B94" s="273" t="s">
        <v>96</v>
      </c>
      <c r="C94" s="273"/>
      <c r="D94" s="270" t="s">
        <v>97</v>
      </c>
      <c r="E94" s="250">
        <v>20</v>
      </c>
      <c r="F94" s="271" t="s">
        <v>166</v>
      </c>
      <c r="G94" s="397">
        <v>50</v>
      </c>
      <c r="H94" s="42"/>
      <c r="I94" s="43"/>
      <c r="J94" s="279"/>
      <c r="K94" s="261"/>
      <c r="L94" s="330"/>
      <c r="M94" s="44"/>
      <c r="N94" s="299"/>
      <c r="O94" s="276"/>
      <c r="P94" s="45"/>
      <c r="Q94" s="46"/>
      <c r="R94" s="47"/>
      <c r="S94" s="48"/>
      <c r="T94" s="268"/>
      <c r="U94" s="284"/>
      <c r="V94" s="283"/>
      <c r="W94" s="111">
        <v>1000</v>
      </c>
      <c r="X94" s="126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93"/>
      <c r="AL94" s="105"/>
      <c r="AM94" s="115"/>
      <c r="AN94" s="89">
        <f>PRODUCT(SUM(H94:U94),20)</f>
        <v>0</v>
      </c>
      <c r="AO94" s="89"/>
      <c r="AP94" s="89"/>
      <c r="AQ94" s="89"/>
      <c r="AR94" s="89"/>
      <c r="AS94" s="89"/>
      <c r="AT94" s="89"/>
      <c r="AU94" s="89"/>
      <c r="AV94" s="316"/>
      <c r="AW94" s="84"/>
    </row>
    <row r="95" spans="2:49" s="33" customFormat="1" ht="13.25" customHeight="1" x14ac:dyDescent="0.15">
      <c r="B95" s="272" t="s">
        <v>98</v>
      </c>
      <c r="C95" s="272"/>
      <c r="D95" s="246" t="s">
        <v>63</v>
      </c>
      <c r="E95" s="272">
        <f>SUM(E87:E94)</f>
        <v>48</v>
      </c>
      <c r="F95" s="272" t="s">
        <v>167</v>
      </c>
      <c r="G95" s="397">
        <v>621.42857142857144</v>
      </c>
      <c r="H95" s="59"/>
      <c r="I95" s="26"/>
      <c r="J95" s="277"/>
      <c r="K95" s="259"/>
      <c r="L95" s="331"/>
      <c r="M95" s="28"/>
      <c r="N95" s="297"/>
      <c r="O95" s="274"/>
      <c r="P95" s="41"/>
      <c r="Q95" s="30"/>
      <c r="R95" s="31"/>
      <c r="S95" s="32"/>
      <c r="T95" s="268"/>
      <c r="U95" s="284"/>
      <c r="V95" s="282"/>
      <c r="W95" s="111">
        <v>15600</v>
      </c>
      <c r="X95" s="126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93"/>
      <c r="AL95" s="105"/>
      <c r="AM95" s="116">
        <f>PRODUCT(SUM(H95:U95),8)</f>
        <v>0</v>
      </c>
      <c r="AN95" s="89">
        <f>PRODUCT(SUM(H95:U95),25)</f>
        <v>0</v>
      </c>
      <c r="AO95" s="90">
        <f t="shared" ref="AO95:AV95" si="3">SUM(AO87:AO92)</f>
        <v>0</v>
      </c>
      <c r="AP95" s="90">
        <f>PRODUCT(SUM(H95:U95),2)</f>
        <v>0</v>
      </c>
      <c r="AQ95" s="90">
        <f>PRODUCT(SUM(H95:U95),1)</f>
        <v>0</v>
      </c>
      <c r="AR95" s="90">
        <f>PRODUCT(SUM(H95:U95),1)</f>
        <v>0</v>
      </c>
      <c r="AS95" s="90">
        <f>PRODUCT(SUM(H95:U95),1)</f>
        <v>0</v>
      </c>
      <c r="AT95" s="90">
        <f t="shared" si="3"/>
        <v>0</v>
      </c>
      <c r="AU95" s="90">
        <f t="shared" si="3"/>
        <v>0</v>
      </c>
      <c r="AV95" s="317">
        <f t="shared" si="3"/>
        <v>0</v>
      </c>
      <c r="AW95" s="84"/>
    </row>
    <row r="96" spans="2:49" s="57" customFormat="1" ht="29.5" customHeight="1" x14ac:dyDescent="0.15">
      <c r="B96" s="21"/>
      <c r="C96" s="21"/>
      <c r="D96" s="21" t="s">
        <v>100</v>
      </c>
      <c r="E96" s="21"/>
      <c r="F96" s="21"/>
      <c r="G96" s="499"/>
      <c r="H96" s="58"/>
      <c r="I96" s="58"/>
      <c r="J96" s="58"/>
      <c r="K96" s="58"/>
      <c r="L96" s="280"/>
      <c r="M96" s="58"/>
      <c r="N96" s="265"/>
      <c r="O96" s="265"/>
      <c r="P96" s="58"/>
      <c r="Q96" s="58"/>
      <c r="R96" s="58"/>
      <c r="S96" s="58"/>
      <c r="T96" s="286"/>
      <c r="U96" s="307"/>
      <c r="V96" s="58"/>
      <c r="W96" s="111"/>
      <c r="X96" s="126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93"/>
      <c r="AL96" s="105"/>
      <c r="AM96" s="449"/>
      <c r="AN96" s="450"/>
      <c r="AO96" s="450"/>
      <c r="AP96" s="450"/>
      <c r="AQ96" s="450"/>
      <c r="AR96" s="450"/>
      <c r="AS96" s="450"/>
      <c r="AT96" s="450"/>
      <c r="AU96" s="450"/>
      <c r="AV96" s="451"/>
      <c r="AW96" s="83"/>
    </row>
    <row r="97" spans="2:49" s="33" customFormat="1" ht="13.25" customHeight="1" x14ac:dyDescent="0.15">
      <c r="B97" s="272" t="s">
        <v>99</v>
      </c>
      <c r="C97" s="272"/>
      <c r="D97" s="246" t="s">
        <v>101</v>
      </c>
      <c r="E97" s="272">
        <v>1</v>
      </c>
      <c r="F97" s="272" t="s">
        <v>168</v>
      </c>
      <c r="G97" s="397">
        <v>264.28571428571428</v>
      </c>
      <c r="H97" s="34"/>
      <c r="I97" s="35"/>
      <c r="J97" s="278"/>
      <c r="K97" s="260"/>
      <c r="L97" s="329"/>
      <c r="M97" s="36"/>
      <c r="N97" s="298"/>
      <c r="O97" s="275"/>
      <c r="P97" s="49"/>
      <c r="Q97" s="38"/>
      <c r="R97" s="39"/>
      <c r="S97" s="40"/>
      <c r="T97" s="268"/>
      <c r="U97" s="284"/>
      <c r="V97" s="281"/>
      <c r="W97" s="111">
        <v>8000</v>
      </c>
      <c r="X97" s="126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93"/>
      <c r="AL97" s="105"/>
      <c r="AM97" s="115"/>
      <c r="AN97" s="89"/>
      <c r="AO97" s="89"/>
      <c r="AP97" s="89"/>
      <c r="AQ97" s="89"/>
      <c r="AR97" s="89"/>
      <c r="AS97" s="89"/>
      <c r="AT97" s="89"/>
      <c r="AU97" s="89"/>
      <c r="AV97" s="316"/>
      <c r="AW97" s="84"/>
    </row>
    <row r="98" spans="2:49" s="33" customFormat="1" ht="13.25" customHeight="1" x14ac:dyDescent="0.15">
      <c r="B98" s="273" t="s">
        <v>102</v>
      </c>
      <c r="C98" s="273"/>
      <c r="D98" s="270" t="s">
        <v>103</v>
      </c>
      <c r="E98" s="250">
        <v>1</v>
      </c>
      <c r="F98" s="271" t="s">
        <v>169</v>
      </c>
      <c r="G98" s="397">
        <v>235.71428571428572</v>
      </c>
      <c r="H98" s="25"/>
      <c r="I98" s="26"/>
      <c r="J98" s="277"/>
      <c r="K98" s="259"/>
      <c r="L98" s="330"/>
      <c r="M98" s="28"/>
      <c r="N98" s="297"/>
      <c r="O98" s="274"/>
      <c r="P98" s="41"/>
      <c r="Q98" s="30"/>
      <c r="R98" s="31"/>
      <c r="S98" s="32"/>
      <c r="T98" s="268"/>
      <c r="U98" s="284"/>
      <c r="V98" s="282"/>
      <c r="W98" s="111">
        <v>7000</v>
      </c>
      <c r="X98" s="126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93"/>
      <c r="AL98" s="105"/>
      <c r="AM98" s="115"/>
      <c r="AN98" s="89"/>
      <c r="AO98" s="89"/>
      <c r="AP98" s="89"/>
      <c r="AQ98" s="89"/>
      <c r="AR98" s="89"/>
      <c r="AS98" s="89"/>
      <c r="AT98" s="89"/>
      <c r="AU98" s="89"/>
      <c r="AV98" s="316"/>
      <c r="AW98" s="84"/>
    </row>
    <row r="99" spans="2:49" s="33" customFormat="1" ht="13.25" customHeight="1" x14ac:dyDescent="0.15">
      <c r="B99" s="272" t="s">
        <v>104</v>
      </c>
      <c r="C99" s="272"/>
      <c r="D99" s="246" t="s">
        <v>105</v>
      </c>
      <c r="E99" s="272">
        <v>1</v>
      </c>
      <c r="F99" s="272" t="s">
        <v>170</v>
      </c>
      <c r="G99" s="397">
        <v>207.14285714285717</v>
      </c>
      <c r="H99" s="25"/>
      <c r="I99" s="26"/>
      <c r="J99" s="277"/>
      <c r="K99" s="259"/>
      <c r="L99" s="330"/>
      <c r="M99" s="28"/>
      <c r="N99" s="297"/>
      <c r="O99" s="274"/>
      <c r="P99" s="41"/>
      <c r="Q99" s="30"/>
      <c r="R99" s="31"/>
      <c r="S99" s="32"/>
      <c r="T99" s="268"/>
      <c r="U99" s="284"/>
      <c r="V99" s="282"/>
      <c r="W99" s="111">
        <v>6000</v>
      </c>
      <c r="X99" s="126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93"/>
      <c r="AL99" s="105"/>
      <c r="AM99" s="115"/>
      <c r="AN99" s="89"/>
      <c r="AO99" s="89"/>
      <c r="AP99" s="89"/>
      <c r="AQ99" s="89"/>
      <c r="AR99" s="89"/>
      <c r="AS99" s="89"/>
      <c r="AT99" s="89"/>
      <c r="AU99" s="89"/>
      <c r="AV99" s="316"/>
      <c r="AW99" s="84"/>
    </row>
    <row r="100" spans="2:49" s="33" customFormat="1" ht="13.25" customHeight="1" x14ac:dyDescent="0.15">
      <c r="B100" s="273" t="s">
        <v>106</v>
      </c>
      <c r="C100" s="273"/>
      <c r="D100" s="270" t="s">
        <v>107</v>
      </c>
      <c r="E100" s="250">
        <v>1</v>
      </c>
      <c r="F100" s="271" t="s">
        <v>171</v>
      </c>
      <c r="G100" s="397">
        <v>142.85714285714286</v>
      </c>
      <c r="H100" s="42"/>
      <c r="I100" s="43"/>
      <c r="J100" s="279"/>
      <c r="K100" s="261"/>
      <c r="L100" s="330"/>
      <c r="M100" s="44"/>
      <c r="N100" s="299"/>
      <c r="O100" s="276"/>
      <c r="P100" s="45"/>
      <c r="Q100" s="46"/>
      <c r="R100" s="47"/>
      <c r="S100" s="48"/>
      <c r="T100" s="268"/>
      <c r="U100" s="284"/>
      <c r="V100" s="283"/>
      <c r="W100" s="111">
        <v>4000</v>
      </c>
      <c r="X100" s="126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93"/>
      <c r="AL100" s="105"/>
      <c r="AM100" s="115"/>
      <c r="AN100" s="89"/>
      <c r="AO100" s="89"/>
      <c r="AP100" s="89"/>
      <c r="AQ100" s="89"/>
      <c r="AR100" s="89"/>
      <c r="AS100" s="89"/>
      <c r="AT100" s="89"/>
      <c r="AU100" s="89"/>
      <c r="AV100" s="316"/>
      <c r="AW100" s="84"/>
    </row>
    <row r="101" spans="2:49" s="33" customFormat="1" ht="13.25" customHeight="1" x14ac:dyDescent="0.15">
      <c r="B101" s="272" t="s">
        <v>108</v>
      </c>
      <c r="C101" s="272"/>
      <c r="D101" s="246" t="s">
        <v>109</v>
      </c>
      <c r="E101" s="272">
        <v>8</v>
      </c>
      <c r="F101" s="272" t="s">
        <v>160</v>
      </c>
      <c r="G101" s="397">
        <v>57.142857142857146</v>
      </c>
      <c r="H101" s="25"/>
      <c r="I101" s="26"/>
      <c r="J101" s="277"/>
      <c r="K101" s="259"/>
      <c r="L101" s="330"/>
      <c r="M101" s="28"/>
      <c r="N101" s="297"/>
      <c r="O101" s="274"/>
      <c r="P101" s="41"/>
      <c r="Q101" s="30"/>
      <c r="R101" s="31"/>
      <c r="S101" s="32"/>
      <c r="T101" s="268"/>
      <c r="U101" s="284"/>
      <c r="V101" s="282"/>
      <c r="W101" s="111">
        <v>1300</v>
      </c>
      <c r="X101" s="126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93"/>
      <c r="AL101" s="105"/>
      <c r="AM101" s="115"/>
      <c r="AN101" s="89"/>
      <c r="AO101" s="89"/>
      <c r="AP101" s="89"/>
      <c r="AQ101" s="89"/>
      <c r="AR101" s="89"/>
      <c r="AS101" s="89"/>
      <c r="AT101" s="89"/>
      <c r="AU101" s="89"/>
      <c r="AV101" s="316"/>
      <c r="AW101" s="84"/>
    </row>
    <row r="102" spans="2:49" s="33" customFormat="1" ht="13.25" customHeight="1" x14ac:dyDescent="0.15">
      <c r="B102" s="273" t="s">
        <v>110</v>
      </c>
      <c r="C102" s="273"/>
      <c r="D102" s="270" t="s">
        <v>111</v>
      </c>
      <c r="E102" s="250">
        <v>1</v>
      </c>
      <c r="F102" s="271" t="s">
        <v>163</v>
      </c>
      <c r="G102" s="397">
        <v>57.142857142857146</v>
      </c>
      <c r="H102" s="25"/>
      <c r="I102" s="26"/>
      <c r="J102" s="277"/>
      <c r="K102" s="259"/>
      <c r="L102" s="330"/>
      <c r="M102" s="28"/>
      <c r="N102" s="297"/>
      <c r="O102" s="274"/>
      <c r="P102" s="41"/>
      <c r="Q102" s="30"/>
      <c r="R102" s="31"/>
      <c r="S102" s="32"/>
      <c r="T102" s="268"/>
      <c r="U102" s="284"/>
      <c r="V102" s="282"/>
      <c r="W102" s="111">
        <v>1500</v>
      </c>
      <c r="X102" s="126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93"/>
      <c r="AL102" s="105"/>
      <c r="AM102" s="115"/>
      <c r="AN102" s="89"/>
      <c r="AO102" s="89"/>
      <c r="AP102" s="89"/>
      <c r="AQ102" s="89"/>
      <c r="AR102" s="89"/>
      <c r="AS102" s="89"/>
      <c r="AT102" s="89"/>
      <c r="AU102" s="89"/>
      <c r="AV102" s="316"/>
      <c r="AW102" s="84"/>
    </row>
    <row r="103" spans="2:49" s="33" customFormat="1" ht="13.25" customHeight="1" x14ac:dyDescent="0.15">
      <c r="B103" s="272" t="s">
        <v>112</v>
      </c>
      <c r="C103" s="272"/>
      <c r="D103" s="246" t="s">
        <v>113</v>
      </c>
      <c r="E103" s="272">
        <v>5</v>
      </c>
      <c r="F103" s="272" t="s">
        <v>164</v>
      </c>
      <c r="G103" s="397">
        <v>142.85714285714286</v>
      </c>
      <c r="H103" s="59"/>
      <c r="I103" s="26"/>
      <c r="J103" s="277"/>
      <c r="K103" s="259"/>
      <c r="L103" s="331"/>
      <c r="M103" s="28"/>
      <c r="N103" s="297"/>
      <c r="O103" s="274"/>
      <c r="P103" s="41"/>
      <c r="Q103" s="30"/>
      <c r="R103" s="31"/>
      <c r="S103" s="32"/>
      <c r="T103" s="268"/>
      <c r="U103" s="284"/>
      <c r="V103" s="282"/>
      <c r="W103" s="111">
        <v>4000</v>
      </c>
      <c r="X103" s="126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93"/>
      <c r="AL103" s="105"/>
      <c r="AM103" s="115"/>
      <c r="AN103" s="89"/>
      <c r="AO103" s="89"/>
      <c r="AP103" s="89"/>
      <c r="AQ103" s="89"/>
      <c r="AR103" s="89"/>
      <c r="AS103" s="89"/>
      <c r="AT103" s="89"/>
      <c r="AU103" s="89"/>
      <c r="AV103" s="316"/>
      <c r="AW103" s="84"/>
    </row>
    <row r="104" spans="2:49" s="33" customFormat="1" ht="13.25" customHeight="1" x14ac:dyDescent="0.15">
      <c r="B104" s="272" t="s">
        <v>219</v>
      </c>
      <c r="C104" s="272"/>
      <c r="D104" s="246" t="s">
        <v>63</v>
      </c>
      <c r="E104" s="272">
        <v>18</v>
      </c>
      <c r="F104" s="272" t="s">
        <v>220</v>
      </c>
      <c r="G104" s="397">
        <v>1107.1428571428571</v>
      </c>
      <c r="H104" s="25"/>
      <c r="I104" s="26"/>
      <c r="J104" s="277"/>
      <c r="K104" s="259"/>
      <c r="L104" s="27"/>
      <c r="M104" s="28"/>
      <c r="N104" s="297"/>
      <c r="O104" s="274"/>
      <c r="P104" s="41"/>
      <c r="Q104" s="30"/>
      <c r="R104" s="31"/>
      <c r="S104" s="32"/>
      <c r="T104" s="268"/>
      <c r="U104" s="284"/>
      <c r="V104" s="392"/>
      <c r="W104" s="111">
        <f>SUM(W97:W103)</f>
        <v>31800</v>
      </c>
      <c r="X104" s="126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93"/>
      <c r="AL104" s="105"/>
      <c r="AM104" s="359"/>
      <c r="AN104" s="360"/>
      <c r="AO104" s="360"/>
      <c r="AP104" s="360"/>
      <c r="AQ104" s="360"/>
      <c r="AR104" s="360"/>
      <c r="AS104" s="360"/>
      <c r="AT104" s="360"/>
      <c r="AU104" s="360"/>
      <c r="AV104" s="361"/>
      <c r="AW104" s="84"/>
    </row>
    <row r="105" spans="2:49" s="57" customFormat="1" ht="30" hidden="1" customHeight="1" x14ac:dyDescent="0.15">
      <c r="B105" s="21"/>
      <c r="C105" s="21"/>
      <c r="D105" s="21" t="s">
        <v>156</v>
      </c>
      <c r="E105" s="21"/>
      <c r="F105" s="21"/>
      <c r="G105" s="499"/>
      <c r="H105" s="58"/>
      <c r="I105" s="58"/>
      <c r="J105" s="58"/>
      <c r="K105" s="58"/>
      <c r="L105" s="280"/>
      <c r="M105" s="58"/>
      <c r="N105" s="265"/>
      <c r="O105" s="265"/>
      <c r="P105" s="58"/>
      <c r="Q105" s="58"/>
      <c r="R105" s="58"/>
      <c r="S105" s="58"/>
      <c r="T105" s="370"/>
      <c r="U105" s="365"/>
      <c r="V105" s="58"/>
      <c r="W105" s="111"/>
      <c r="X105" s="126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93"/>
      <c r="AL105" s="105"/>
      <c r="AM105" s="452"/>
      <c r="AN105" s="453"/>
      <c r="AO105" s="453"/>
      <c r="AP105" s="453"/>
      <c r="AQ105" s="453"/>
      <c r="AR105" s="453"/>
      <c r="AS105" s="453"/>
      <c r="AT105" s="453"/>
      <c r="AU105" s="453"/>
      <c r="AV105" s="454"/>
      <c r="AW105" s="83"/>
    </row>
    <row r="106" spans="2:49" s="33" customFormat="1" ht="13.25" hidden="1" customHeight="1" x14ac:dyDescent="0.15">
      <c r="B106" s="273" t="s">
        <v>114</v>
      </c>
      <c r="C106" s="273"/>
      <c r="D106" s="270" t="s">
        <v>115</v>
      </c>
      <c r="E106" s="250">
        <v>20</v>
      </c>
      <c r="F106" s="271" t="s">
        <v>166</v>
      </c>
      <c r="G106" s="399">
        <v>50</v>
      </c>
      <c r="H106" s="34"/>
      <c r="I106" s="35"/>
      <c r="J106" s="278"/>
      <c r="K106" s="260"/>
      <c r="L106" s="27"/>
      <c r="M106" s="36"/>
      <c r="N106" s="298"/>
      <c r="O106" s="275"/>
      <c r="P106" s="49"/>
      <c r="Q106" s="38"/>
      <c r="R106" s="39"/>
      <c r="S106" s="40"/>
      <c r="T106" s="268"/>
      <c r="U106" s="284"/>
      <c r="V106" s="281"/>
      <c r="W106" s="111">
        <v>1000</v>
      </c>
      <c r="X106" s="126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93"/>
      <c r="AL106" s="105"/>
      <c r="AM106" s="115">
        <f>PRODUCT(SUM(H106:U106),18)</f>
        <v>0</v>
      </c>
      <c r="AN106" s="89">
        <f>PRODUCT(SUM(H106:U106),2)</f>
        <v>0</v>
      </c>
      <c r="AO106" s="89"/>
      <c r="AP106" s="89"/>
      <c r="AQ106" s="89"/>
      <c r="AR106" s="89"/>
      <c r="AS106" s="89"/>
      <c r="AT106" s="89"/>
      <c r="AU106" s="89"/>
      <c r="AV106" s="316"/>
      <c r="AW106" s="84"/>
    </row>
    <row r="107" spans="2:49" s="57" customFormat="1" ht="30.5" customHeight="1" x14ac:dyDescent="0.15">
      <c r="B107" s="305"/>
      <c r="C107" s="22"/>
      <c r="D107" s="22" t="s">
        <v>117</v>
      </c>
      <c r="E107" s="22"/>
      <c r="F107" s="22"/>
      <c r="G107" s="498"/>
      <c r="H107" s="54"/>
      <c r="I107" s="54"/>
      <c r="J107" s="54"/>
      <c r="K107" s="54"/>
      <c r="L107" s="54"/>
      <c r="M107" s="54"/>
      <c r="N107" s="262"/>
      <c r="O107" s="262"/>
      <c r="P107" s="54"/>
      <c r="Q107" s="54"/>
      <c r="R107" s="54"/>
      <c r="S107" s="54"/>
      <c r="T107" s="286"/>
      <c r="U107" s="307"/>
      <c r="V107" s="54"/>
      <c r="W107" s="111"/>
      <c r="X107" s="126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449"/>
      <c r="AN107" s="450"/>
      <c r="AO107" s="450"/>
      <c r="AP107" s="450"/>
      <c r="AQ107" s="450"/>
      <c r="AR107" s="450"/>
      <c r="AS107" s="450"/>
      <c r="AT107" s="450"/>
      <c r="AU107" s="450"/>
      <c r="AV107" s="451"/>
      <c r="AW107" s="83"/>
    </row>
    <row r="108" spans="2:49" s="33" customFormat="1" ht="13.25" customHeight="1" x14ac:dyDescent="0.15">
      <c r="B108" s="272" t="s">
        <v>116</v>
      </c>
      <c r="C108" s="272"/>
      <c r="D108" s="246" t="s">
        <v>29</v>
      </c>
      <c r="E108" s="272">
        <v>5</v>
      </c>
      <c r="F108" s="272" t="s">
        <v>159</v>
      </c>
      <c r="G108" s="397">
        <v>50</v>
      </c>
      <c r="H108" s="25"/>
      <c r="I108" s="26"/>
      <c r="J108" s="277"/>
      <c r="K108" s="259"/>
      <c r="L108" s="329"/>
      <c r="M108" s="28"/>
      <c r="N108" s="297"/>
      <c r="O108" s="274"/>
      <c r="P108" s="41"/>
      <c r="Q108" s="30"/>
      <c r="R108" s="31"/>
      <c r="S108" s="32"/>
      <c r="T108" s="268"/>
      <c r="U108" s="284"/>
      <c r="V108" s="282"/>
      <c r="W108" s="111">
        <v>1200</v>
      </c>
      <c r="X108" s="126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93"/>
      <c r="AL108" s="105"/>
      <c r="AM108" s="115"/>
      <c r="AN108" s="89">
        <f>PRODUCT(SUM(H108:U108),5)</f>
        <v>0</v>
      </c>
      <c r="AO108" s="89">
        <f>PRODUCT(SUM(H108:U108),1)</f>
        <v>0</v>
      </c>
      <c r="AP108" s="89"/>
      <c r="AQ108" s="89">
        <f>PRODUCT(SUM(H108:U108),1)</f>
        <v>0</v>
      </c>
      <c r="AR108" s="89"/>
      <c r="AS108" s="89"/>
      <c r="AT108" s="89"/>
      <c r="AU108" s="89"/>
      <c r="AV108" s="316"/>
      <c r="AW108" s="84"/>
    </row>
    <row r="109" spans="2:49" s="33" customFormat="1" ht="13.25" customHeight="1" x14ac:dyDescent="0.15">
      <c r="B109" s="273" t="s">
        <v>118</v>
      </c>
      <c r="C109" s="273"/>
      <c r="D109" s="270" t="s">
        <v>35</v>
      </c>
      <c r="E109" s="250">
        <v>5</v>
      </c>
      <c r="F109" s="271" t="s">
        <v>158</v>
      </c>
      <c r="G109" s="397">
        <v>85.714285714285722</v>
      </c>
      <c r="H109" s="25"/>
      <c r="I109" s="26"/>
      <c r="J109" s="277"/>
      <c r="K109" s="259"/>
      <c r="L109" s="330"/>
      <c r="M109" s="28"/>
      <c r="N109" s="297"/>
      <c r="O109" s="274"/>
      <c r="P109" s="41"/>
      <c r="Q109" s="30"/>
      <c r="R109" s="31"/>
      <c r="S109" s="32"/>
      <c r="T109" s="268"/>
      <c r="U109" s="284"/>
      <c r="V109" s="282"/>
      <c r="W109" s="111">
        <v>2200</v>
      </c>
      <c r="X109" s="126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93"/>
      <c r="AL109" s="105"/>
      <c r="AM109" s="115"/>
      <c r="AN109" s="89"/>
      <c r="AO109" s="89"/>
      <c r="AP109" s="89">
        <f>PRODUCT(SUM(H109:U109),1)</f>
        <v>0</v>
      </c>
      <c r="AQ109" s="89"/>
      <c r="AR109" s="89"/>
      <c r="AS109" s="89"/>
      <c r="AT109" s="89"/>
      <c r="AU109" s="89"/>
      <c r="AV109" s="316"/>
      <c r="AW109" s="84"/>
    </row>
    <row r="110" spans="2:49" s="33" customFormat="1" ht="13.25" customHeight="1" x14ac:dyDescent="0.15">
      <c r="B110" s="272" t="s">
        <v>119</v>
      </c>
      <c r="C110" s="272"/>
      <c r="D110" s="246" t="s">
        <v>120</v>
      </c>
      <c r="E110" s="272">
        <v>1</v>
      </c>
      <c r="F110" s="272" t="s">
        <v>163</v>
      </c>
      <c r="G110" s="397">
        <v>71.428571428571431</v>
      </c>
      <c r="H110" s="25"/>
      <c r="I110" s="26"/>
      <c r="J110" s="277"/>
      <c r="K110" s="259"/>
      <c r="L110" s="330"/>
      <c r="M110" s="28"/>
      <c r="N110" s="297"/>
      <c r="O110" s="274"/>
      <c r="P110" s="41"/>
      <c r="Q110" s="30"/>
      <c r="R110" s="31"/>
      <c r="S110" s="32"/>
      <c r="T110" s="268"/>
      <c r="U110" s="284"/>
      <c r="V110" s="282"/>
      <c r="W110" s="111">
        <v>2000</v>
      </c>
      <c r="X110" s="126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93"/>
      <c r="AL110" s="105"/>
      <c r="AM110" s="115"/>
      <c r="AN110" s="89"/>
      <c r="AO110" s="89"/>
      <c r="AP110" s="89"/>
      <c r="AQ110" s="89"/>
      <c r="AR110" s="89">
        <f>PRODUCT(SUM(H110:U110),1)</f>
        <v>0</v>
      </c>
      <c r="AS110" s="89"/>
      <c r="AT110" s="89"/>
      <c r="AU110" s="89"/>
      <c r="AV110" s="316"/>
      <c r="AW110" s="84"/>
    </row>
    <row r="111" spans="2:49" s="33" customFormat="1" ht="13.25" customHeight="1" x14ac:dyDescent="0.15">
      <c r="B111" s="273" t="s">
        <v>121</v>
      </c>
      <c r="C111" s="273"/>
      <c r="D111" s="270" t="s">
        <v>39</v>
      </c>
      <c r="E111" s="250">
        <v>5</v>
      </c>
      <c r="F111" s="271" t="s">
        <v>158</v>
      </c>
      <c r="G111" s="397">
        <v>92.857142857142861</v>
      </c>
      <c r="H111" s="42"/>
      <c r="I111" s="43"/>
      <c r="J111" s="279"/>
      <c r="K111" s="261"/>
      <c r="L111" s="330"/>
      <c r="M111" s="44"/>
      <c r="N111" s="299"/>
      <c r="O111" s="276"/>
      <c r="P111" s="45"/>
      <c r="Q111" s="46"/>
      <c r="R111" s="47"/>
      <c r="S111" s="48"/>
      <c r="T111" s="268"/>
      <c r="U111" s="284"/>
      <c r="V111" s="283"/>
      <c r="W111" s="111">
        <v>2500</v>
      </c>
      <c r="X111" s="126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93"/>
      <c r="AL111" s="105"/>
      <c r="AM111" s="115"/>
      <c r="AN111" s="89">
        <f>PRODUCT(SUM(H111:U111),5)</f>
        <v>0</v>
      </c>
      <c r="AO111" s="89">
        <f>PRODUCT(SUM(H111:U111),1)</f>
        <v>0</v>
      </c>
      <c r="AP111" s="89"/>
      <c r="AQ111" s="89"/>
      <c r="AR111" s="89"/>
      <c r="AS111" s="89"/>
      <c r="AT111" s="89"/>
      <c r="AU111" s="89"/>
      <c r="AV111" s="316"/>
      <c r="AW111" s="84"/>
    </row>
    <row r="112" spans="2:49" s="33" customFormat="1" ht="13.25" customHeight="1" x14ac:dyDescent="0.15">
      <c r="B112" s="272" t="s">
        <v>122</v>
      </c>
      <c r="C112" s="272"/>
      <c r="D112" s="246" t="s">
        <v>123</v>
      </c>
      <c r="E112" s="272">
        <v>10</v>
      </c>
      <c r="F112" s="272" t="s">
        <v>160</v>
      </c>
      <c r="G112" s="397">
        <v>64.285714285714292</v>
      </c>
      <c r="H112" s="25"/>
      <c r="I112" s="26"/>
      <c r="J112" s="277"/>
      <c r="K112" s="259"/>
      <c r="L112" s="330"/>
      <c r="M112" s="28"/>
      <c r="N112" s="297"/>
      <c r="O112" s="274"/>
      <c r="P112" s="41"/>
      <c r="Q112" s="30"/>
      <c r="R112" s="31"/>
      <c r="S112" s="32"/>
      <c r="T112" s="268"/>
      <c r="U112" s="284"/>
      <c r="V112" s="282"/>
      <c r="W112" s="111">
        <v>1500</v>
      </c>
      <c r="X112" s="126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93"/>
      <c r="AL112" s="105"/>
      <c r="AM112" s="115"/>
      <c r="AN112" s="89"/>
      <c r="AO112" s="89"/>
      <c r="AP112" s="89"/>
      <c r="AQ112" s="89"/>
      <c r="AR112" s="89"/>
      <c r="AS112" s="89"/>
      <c r="AT112" s="89"/>
      <c r="AU112" s="89"/>
      <c r="AV112" s="316"/>
      <c r="AW112" s="84"/>
    </row>
    <row r="113" spans="1:49" s="33" customFormat="1" ht="13.25" customHeight="1" x14ac:dyDescent="0.15">
      <c r="B113" s="273" t="s">
        <v>124</v>
      </c>
      <c r="C113" s="273"/>
      <c r="D113" s="270" t="s">
        <v>125</v>
      </c>
      <c r="E113" s="250">
        <v>1</v>
      </c>
      <c r="F113" s="271" t="s">
        <v>163</v>
      </c>
      <c r="G113" s="397">
        <v>78.571428571428569</v>
      </c>
      <c r="H113" s="25"/>
      <c r="I113" s="26"/>
      <c r="J113" s="277"/>
      <c r="K113" s="259"/>
      <c r="L113" s="331"/>
      <c r="M113" s="28"/>
      <c r="N113" s="297"/>
      <c r="O113" s="274"/>
      <c r="P113" s="41"/>
      <c r="Q113" s="30"/>
      <c r="R113" s="31"/>
      <c r="S113" s="32"/>
      <c r="T113" s="268"/>
      <c r="U113" s="284"/>
      <c r="V113" s="282"/>
      <c r="W113" s="111">
        <v>2000</v>
      </c>
      <c r="X113" s="126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93"/>
      <c r="AL113" s="105"/>
      <c r="AM113" s="115"/>
      <c r="AN113" s="89"/>
      <c r="AO113" s="89"/>
      <c r="AP113" s="89"/>
      <c r="AQ113" s="89"/>
      <c r="AR113" s="89"/>
      <c r="AS113" s="89"/>
      <c r="AT113" s="89"/>
      <c r="AU113" s="89"/>
      <c r="AV113" s="316"/>
      <c r="AW113" s="84"/>
    </row>
    <row r="114" spans="1:49" s="57" customFormat="1" ht="29.5" hidden="1" customHeight="1" x14ac:dyDescent="0.15">
      <c r="B114" s="23"/>
      <c r="C114" s="23"/>
      <c r="D114" s="23" t="s">
        <v>127</v>
      </c>
      <c r="E114" s="23"/>
      <c r="F114" s="23"/>
      <c r="G114" s="498"/>
      <c r="H114" s="55"/>
      <c r="I114" s="55"/>
      <c r="J114" s="55"/>
      <c r="K114" s="55"/>
      <c r="L114" s="54"/>
      <c r="M114" s="55"/>
      <c r="N114" s="266"/>
      <c r="O114" s="266"/>
      <c r="P114" s="55"/>
      <c r="Q114" s="55"/>
      <c r="R114" s="55"/>
      <c r="S114" s="55"/>
      <c r="T114" s="286"/>
      <c r="U114" s="307"/>
      <c r="V114" s="55"/>
      <c r="W114" s="111"/>
      <c r="X114" s="126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93"/>
      <c r="AL114" s="105"/>
      <c r="AM114" s="452"/>
      <c r="AN114" s="453"/>
      <c r="AO114" s="453"/>
      <c r="AP114" s="453"/>
      <c r="AQ114" s="453"/>
      <c r="AR114" s="453"/>
      <c r="AS114" s="453"/>
      <c r="AT114" s="453"/>
      <c r="AU114" s="453"/>
      <c r="AV114" s="454"/>
      <c r="AW114" s="83"/>
    </row>
    <row r="115" spans="1:49" s="33" customFormat="1" ht="13.25" hidden="1" customHeight="1" x14ac:dyDescent="0.15">
      <c r="B115" s="272" t="s">
        <v>126</v>
      </c>
      <c r="C115" s="272"/>
      <c r="D115" s="246" t="s">
        <v>128</v>
      </c>
      <c r="E115" s="272">
        <v>1</v>
      </c>
      <c r="F115" s="272" t="s">
        <v>172</v>
      </c>
      <c r="G115" s="397">
        <v>121.42857142857143</v>
      </c>
      <c r="H115" s="25"/>
      <c r="I115" s="26"/>
      <c r="J115" s="277"/>
      <c r="K115" s="259"/>
      <c r="L115" s="27"/>
      <c r="M115" s="28"/>
      <c r="N115" s="297"/>
      <c r="O115" s="274"/>
      <c r="P115" s="41"/>
      <c r="Q115" s="30"/>
      <c r="R115" s="31"/>
      <c r="S115" s="32"/>
      <c r="T115" s="268"/>
      <c r="U115" s="284"/>
      <c r="V115" s="282"/>
      <c r="W115" s="111">
        <v>3300</v>
      </c>
      <c r="X115" s="126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93"/>
      <c r="AL115" s="105"/>
      <c r="AM115" s="115"/>
      <c r="AN115" s="89"/>
      <c r="AO115" s="89"/>
      <c r="AP115" s="89"/>
      <c r="AQ115" s="89"/>
      <c r="AR115" s="89"/>
      <c r="AS115" s="89"/>
      <c r="AT115" s="89"/>
      <c r="AU115" s="89">
        <f>PRODUCT(SUM(H115:U115),1)</f>
        <v>0</v>
      </c>
      <c r="AV115" s="316"/>
      <c r="AW115" s="84"/>
    </row>
    <row r="116" spans="1:49" s="57" customFormat="1" ht="30" hidden="1" customHeight="1" x14ac:dyDescent="0.15">
      <c r="B116" s="305"/>
      <c r="C116" s="23"/>
      <c r="D116" s="23" t="s">
        <v>130</v>
      </c>
      <c r="E116" s="23"/>
      <c r="F116" s="23"/>
      <c r="G116" s="498"/>
      <c r="H116" s="55"/>
      <c r="I116" s="55"/>
      <c r="J116" s="55"/>
      <c r="K116" s="55"/>
      <c r="L116" s="54"/>
      <c r="M116" s="55"/>
      <c r="N116" s="266"/>
      <c r="O116" s="266"/>
      <c r="P116" s="55"/>
      <c r="Q116" s="55"/>
      <c r="R116" s="55"/>
      <c r="S116" s="55"/>
      <c r="T116" s="286"/>
      <c r="U116" s="307"/>
      <c r="V116" s="55"/>
      <c r="W116" s="111"/>
      <c r="X116" s="126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93"/>
      <c r="AL116" s="105"/>
      <c r="AM116" s="449"/>
      <c r="AN116" s="450"/>
      <c r="AO116" s="450"/>
      <c r="AP116" s="450"/>
      <c r="AQ116" s="450"/>
      <c r="AR116" s="450"/>
      <c r="AS116" s="450"/>
      <c r="AT116" s="450"/>
      <c r="AU116" s="450"/>
      <c r="AV116" s="451"/>
      <c r="AW116" s="83"/>
    </row>
    <row r="117" spans="1:49" s="33" customFormat="1" ht="13.25" hidden="1" customHeight="1" x14ac:dyDescent="0.15">
      <c r="B117" s="273" t="s">
        <v>129</v>
      </c>
      <c r="C117" s="273"/>
      <c r="D117" s="270" t="s">
        <v>131</v>
      </c>
      <c r="E117" s="250">
        <v>4</v>
      </c>
      <c r="F117" s="271" t="s">
        <v>159</v>
      </c>
      <c r="G117" s="399">
        <v>50</v>
      </c>
      <c r="H117" s="25"/>
      <c r="I117" s="26"/>
      <c r="J117" s="277"/>
      <c r="K117" s="259"/>
      <c r="L117" s="27"/>
      <c r="M117" s="28"/>
      <c r="N117" s="297"/>
      <c r="O117" s="274"/>
      <c r="P117" s="41"/>
      <c r="Q117" s="30"/>
      <c r="R117" s="31"/>
      <c r="S117" s="32"/>
      <c r="T117" s="268"/>
      <c r="U117" s="284"/>
      <c r="V117" s="282"/>
      <c r="W117" s="111">
        <v>1300</v>
      </c>
      <c r="X117" s="126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93"/>
      <c r="AL117" s="105"/>
      <c r="AM117" s="115"/>
      <c r="AN117" s="89"/>
      <c r="AO117" s="89"/>
      <c r="AP117" s="89"/>
      <c r="AQ117" s="89"/>
      <c r="AR117" s="89"/>
      <c r="AS117" s="89"/>
      <c r="AT117" s="89"/>
      <c r="AU117" s="89"/>
      <c r="AV117" s="316"/>
      <c r="AW117" s="84"/>
    </row>
    <row r="118" spans="1:49" s="57" customFormat="1" ht="30" hidden="1" customHeight="1" x14ac:dyDescent="0.15">
      <c r="B118" s="22"/>
      <c r="C118" s="22"/>
      <c r="D118" s="22" t="s">
        <v>133</v>
      </c>
      <c r="E118" s="22"/>
      <c r="F118" s="23"/>
      <c r="G118" s="498"/>
      <c r="H118" s="54"/>
      <c r="I118" s="54"/>
      <c r="J118" s="54"/>
      <c r="K118" s="54"/>
      <c r="L118" s="54"/>
      <c r="M118" s="54"/>
      <c r="N118" s="262"/>
      <c r="O118" s="262"/>
      <c r="P118" s="54"/>
      <c r="Q118" s="54"/>
      <c r="R118" s="54"/>
      <c r="S118" s="54"/>
      <c r="T118" s="286"/>
      <c r="U118" s="307"/>
      <c r="V118" s="54"/>
      <c r="W118" s="111"/>
      <c r="X118" s="126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17"/>
      <c r="AN118" s="91"/>
      <c r="AO118" s="91"/>
      <c r="AP118" s="91"/>
      <c r="AQ118" s="91"/>
      <c r="AR118" s="91"/>
      <c r="AS118" s="91"/>
      <c r="AT118" s="91"/>
      <c r="AU118" s="91"/>
      <c r="AV118" s="318"/>
      <c r="AW118" s="83"/>
    </row>
    <row r="119" spans="1:49" s="33" customFormat="1" ht="13.25" hidden="1" customHeight="1" x14ac:dyDescent="0.15">
      <c r="B119" s="272" t="s">
        <v>132</v>
      </c>
      <c r="C119" s="272"/>
      <c r="D119" s="246" t="s">
        <v>134</v>
      </c>
      <c r="E119" s="272">
        <v>10</v>
      </c>
      <c r="F119" s="272" t="s">
        <v>173</v>
      </c>
      <c r="G119" s="397">
        <v>64.285714285714292</v>
      </c>
      <c r="H119" s="25"/>
      <c r="I119" s="26"/>
      <c r="J119" s="277"/>
      <c r="K119" s="259"/>
      <c r="L119" s="329"/>
      <c r="M119" s="28"/>
      <c r="N119" s="297"/>
      <c r="O119" s="274"/>
      <c r="P119" s="41"/>
      <c r="Q119" s="30"/>
      <c r="R119" s="31"/>
      <c r="S119" s="32"/>
      <c r="T119" s="268"/>
      <c r="U119" s="284"/>
      <c r="V119" s="282"/>
      <c r="W119" s="111">
        <v>1500</v>
      </c>
      <c r="X119" s="126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93"/>
      <c r="AL119" s="126"/>
      <c r="AM119" s="115"/>
      <c r="AN119" s="89"/>
      <c r="AO119" s="89"/>
      <c r="AP119" s="89"/>
      <c r="AQ119" s="89"/>
      <c r="AR119" s="89"/>
      <c r="AS119" s="89"/>
      <c r="AT119" s="89"/>
      <c r="AU119" s="89"/>
      <c r="AV119" s="316"/>
      <c r="AW119" s="84"/>
    </row>
    <row r="120" spans="1:49" s="33" customFormat="1" ht="13.25" hidden="1" customHeight="1" x14ac:dyDescent="0.15">
      <c r="B120" s="273" t="s">
        <v>135</v>
      </c>
      <c r="C120" s="273"/>
      <c r="D120" s="270" t="s">
        <v>136</v>
      </c>
      <c r="E120" s="250">
        <v>3</v>
      </c>
      <c r="F120" s="271" t="s">
        <v>164</v>
      </c>
      <c r="G120" s="397">
        <v>85.714285714285722</v>
      </c>
      <c r="H120" s="25"/>
      <c r="I120" s="26"/>
      <c r="J120" s="277"/>
      <c r="K120" s="259"/>
      <c r="L120" s="330"/>
      <c r="M120" s="28"/>
      <c r="N120" s="297"/>
      <c r="O120" s="274"/>
      <c r="P120" s="41"/>
      <c r="Q120" s="30"/>
      <c r="R120" s="31"/>
      <c r="S120" s="32"/>
      <c r="T120" s="268"/>
      <c r="U120" s="284"/>
      <c r="V120" s="282"/>
      <c r="W120" s="111">
        <v>2500</v>
      </c>
      <c r="X120" s="126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93"/>
      <c r="AL120" s="126"/>
      <c r="AM120" s="115"/>
      <c r="AN120" s="89"/>
      <c r="AO120" s="89"/>
      <c r="AP120" s="89"/>
      <c r="AQ120" s="89"/>
      <c r="AR120" s="89"/>
      <c r="AS120" s="89"/>
      <c r="AT120" s="89"/>
      <c r="AU120" s="89"/>
      <c r="AV120" s="316"/>
      <c r="AW120" s="84"/>
    </row>
    <row r="121" spans="1:49" s="33" customFormat="1" ht="13.25" hidden="1" customHeight="1" x14ac:dyDescent="0.15">
      <c r="B121" s="272" t="s">
        <v>187</v>
      </c>
      <c r="C121" s="272"/>
      <c r="D121" s="246" t="s">
        <v>66</v>
      </c>
      <c r="E121" s="272">
        <v>1</v>
      </c>
      <c r="F121" s="272" t="s">
        <v>188</v>
      </c>
      <c r="G121" s="397">
        <v>71.428571428571431</v>
      </c>
      <c r="H121" s="25"/>
      <c r="I121" s="26"/>
      <c r="J121" s="277"/>
      <c r="K121" s="259"/>
      <c r="L121" s="330"/>
      <c r="M121" s="28"/>
      <c r="N121" s="297"/>
      <c r="O121" s="274"/>
      <c r="P121" s="41"/>
      <c r="Q121" s="30"/>
      <c r="R121" s="31"/>
      <c r="S121" s="32"/>
      <c r="T121" s="268"/>
      <c r="U121" s="284"/>
      <c r="V121" s="282"/>
      <c r="W121" s="111">
        <v>2000</v>
      </c>
      <c r="X121" s="126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93"/>
      <c r="AL121" s="126"/>
      <c r="AM121" s="115"/>
      <c r="AN121" s="102"/>
      <c r="AO121" s="102"/>
      <c r="AP121" s="102"/>
      <c r="AQ121" s="102"/>
      <c r="AR121" s="102"/>
      <c r="AS121" s="102"/>
      <c r="AT121" s="102"/>
      <c r="AU121" s="102"/>
      <c r="AV121" s="316"/>
      <c r="AW121" s="84"/>
    </row>
    <row r="122" spans="1:49" s="33" customFormat="1" ht="13.25" hidden="1" customHeight="1" x14ac:dyDescent="0.15">
      <c r="B122" s="371"/>
      <c r="C122" s="371"/>
      <c r="D122" s="372"/>
      <c r="E122" s="371"/>
      <c r="F122" s="373"/>
      <c r="G122" s="510"/>
      <c r="H122" s="42"/>
      <c r="I122" s="43"/>
      <c r="J122" s="279"/>
      <c r="K122" s="261"/>
      <c r="L122" s="374"/>
      <c r="M122" s="44"/>
      <c r="N122" s="299"/>
      <c r="O122" s="276"/>
      <c r="P122" s="45"/>
      <c r="Q122" s="46"/>
      <c r="R122" s="47"/>
      <c r="S122" s="48"/>
      <c r="T122" s="375"/>
      <c r="U122" s="376"/>
      <c r="V122" s="283"/>
      <c r="W122" s="145"/>
      <c r="X122" s="126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93"/>
      <c r="AL122" s="126"/>
      <c r="AM122" s="377"/>
      <c r="AN122" s="378"/>
      <c r="AO122" s="378"/>
      <c r="AP122" s="378"/>
      <c r="AQ122" s="378"/>
      <c r="AR122" s="378"/>
      <c r="AS122" s="378"/>
      <c r="AT122" s="378"/>
      <c r="AU122" s="378"/>
      <c r="AV122" s="379"/>
      <c r="AW122" s="84"/>
    </row>
    <row r="123" spans="1:49" s="384" customFormat="1" ht="13.25" customHeight="1" x14ac:dyDescent="0.15">
      <c r="A123" s="84"/>
      <c r="B123" s="349"/>
      <c r="C123" s="349"/>
      <c r="D123" s="350"/>
      <c r="E123" s="349"/>
      <c r="F123" s="351"/>
      <c r="G123" s="401"/>
      <c r="H123" s="380"/>
      <c r="I123" s="380"/>
      <c r="J123" s="380"/>
      <c r="K123" s="381"/>
      <c r="L123" s="381"/>
      <c r="M123" s="380"/>
      <c r="N123" s="381"/>
      <c r="O123" s="381"/>
      <c r="P123" s="380"/>
      <c r="Q123" s="380"/>
      <c r="R123" s="380"/>
      <c r="S123" s="380"/>
      <c r="T123" s="381"/>
      <c r="U123" s="380"/>
      <c r="V123" s="380"/>
      <c r="W123" s="145"/>
      <c r="X123" s="382"/>
      <c r="Y123" s="383"/>
      <c r="Z123" s="383"/>
      <c r="AA123" s="383"/>
      <c r="AB123" s="383"/>
      <c r="AC123" s="383"/>
      <c r="AD123" s="383"/>
      <c r="AE123" s="383"/>
      <c r="AF123" s="383"/>
      <c r="AG123" s="383"/>
      <c r="AH123" s="383"/>
      <c r="AI123" s="383"/>
      <c r="AJ123" s="383"/>
      <c r="AK123" s="383"/>
      <c r="AL123" s="383"/>
      <c r="AM123" s="377"/>
      <c r="AN123" s="378"/>
      <c r="AO123" s="378"/>
      <c r="AP123" s="378"/>
      <c r="AQ123" s="378"/>
      <c r="AR123" s="378"/>
      <c r="AS123" s="378"/>
      <c r="AT123" s="378"/>
      <c r="AU123" s="378"/>
      <c r="AV123" s="379"/>
    </row>
    <row r="124" spans="1:49" s="84" customFormat="1" ht="13.25" hidden="1" customHeight="1" x14ac:dyDescent="0.15">
      <c r="B124" s="362"/>
      <c r="C124" s="362"/>
      <c r="D124" s="69"/>
      <c r="E124" s="362"/>
      <c r="F124" s="388"/>
      <c r="G124" s="389"/>
      <c r="H124" s="390"/>
      <c r="I124" s="390"/>
      <c r="J124" s="390"/>
      <c r="K124" s="364"/>
      <c r="L124" s="364"/>
      <c r="M124" s="390"/>
      <c r="N124" s="364"/>
      <c r="O124" s="364"/>
      <c r="P124" s="390"/>
      <c r="Q124" s="390"/>
      <c r="R124" s="390"/>
      <c r="S124" s="390"/>
      <c r="T124" s="364"/>
      <c r="U124" s="390"/>
      <c r="V124" s="390"/>
      <c r="W124" s="124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391"/>
      <c r="AN124" s="391"/>
      <c r="AO124" s="391"/>
      <c r="AP124" s="391"/>
      <c r="AQ124" s="391"/>
      <c r="AR124" s="391"/>
      <c r="AS124" s="391"/>
      <c r="AT124" s="391"/>
      <c r="AU124" s="391"/>
      <c r="AV124" s="391"/>
    </row>
    <row r="125" spans="1:49" s="84" customFormat="1" ht="13.25" hidden="1" customHeight="1" x14ac:dyDescent="0.15">
      <c r="B125" s="385"/>
      <c r="C125" s="385"/>
      <c r="D125" s="23" t="s">
        <v>203</v>
      </c>
      <c r="E125" s="385"/>
      <c r="F125" s="386"/>
      <c r="G125" s="387"/>
      <c r="H125" s="365"/>
      <c r="I125" s="365"/>
      <c r="J125" s="365"/>
      <c r="K125" s="370"/>
      <c r="L125" s="364"/>
      <c r="M125" s="365"/>
      <c r="N125" s="370"/>
      <c r="O125" s="370"/>
      <c r="P125" s="365"/>
      <c r="Q125" s="365"/>
      <c r="R125" s="365"/>
      <c r="S125" s="365"/>
      <c r="T125" s="370"/>
      <c r="U125" s="365"/>
      <c r="V125" s="365"/>
      <c r="W125" s="366"/>
      <c r="X125" s="126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367"/>
      <c r="AN125" s="368"/>
      <c r="AO125" s="368"/>
      <c r="AP125" s="368"/>
      <c r="AQ125" s="368"/>
      <c r="AR125" s="368"/>
      <c r="AS125" s="368"/>
      <c r="AT125" s="368"/>
      <c r="AU125" s="368"/>
      <c r="AV125" s="369"/>
    </row>
    <row r="126" spans="1:49" s="33" customFormat="1" ht="13.25" hidden="1" customHeight="1" x14ac:dyDescent="0.15">
      <c r="B126" s="272" t="s">
        <v>222</v>
      </c>
      <c r="C126" s="272"/>
      <c r="D126" s="246" t="s">
        <v>204</v>
      </c>
      <c r="E126" s="272">
        <v>10</v>
      </c>
      <c r="F126" s="272" t="s">
        <v>216</v>
      </c>
      <c r="G126" s="397"/>
      <c r="H126" s="25"/>
      <c r="I126" s="26"/>
      <c r="J126" s="277"/>
      <c r="K126" s="259"/>
      <c r="L126" s="27"/>
      <c r="M126" s="28"/>
      <c r="N126" s="297"/>
      <c r="O126" s="274"/>
      <c r="P126" s="41"/>
      <c r="Q126" s="30"/>
      <c r="R126" s="31"/>
      <c r="S126" s="32"/>
      <c r="T126" s="268"/>
      <c r="U126" s="284"/>
      <c r="V126" s="392"/>
      <c r="W126" s="366">
        <v>4000</v>
      </c>
      <c r="X126" s="126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367"/>
      <c r="AN126" s="368"/>
      <c r="AO126" s="368"/>
      <c r="AP126" s="368"/>
      <c r="AQ126" s="368"/>
      <c r="AR126" s="368"/>
      <c r="AS126" s="368"/>
      <c r="AT126" s="368"/>
      <c r="AU126" s="368"/>
      <c r="AV126" s="369"/>
      <c r="AW126" s="84"/>
    </row>
    <row r="127" spans="1:49" s="33" customFormat="1" ht="13.25" hidden="1" customHeight="1" x14ac:dyDescent="0.15">
      <c r="B127" s="273" t="s">
        <v>223</v>
      </c>
      <c r="C127" s="273"/>
      <c r="D127" s="270" t="s">
        <v>205</v>
      </c>
      <c r="E127" s="273">
        <v>5</v>
      </c>
      <c r="F127" s="273" t="s">
        <v>215</v>
      </c>
      <c r="G127" s="399"/>
      <c r="H127" s="25"/>
      <c r="I127" s="26"/>
      <c r="J127" s="277"/>
      <c r="K127" s="259"/>
      <c r="L127" s="27"/>
      <c r="M127" s="28"/>
      <c r="N127" s="297"/>
      <c r="O127" s="274"/>
      <c r="P127" s="41"/>
      <c r="Q127" s="30"/>
      <c r="R127" s="31"/>
      <c r="S127" s="32"/>
      <c r="T127" s="268"/>
      <c r="U127" s="284"/>
      <c r="V127" s="392"/>
      <c r="W127" s="111">
        <v>3000</v>
      </c>
      <c r="X127" s="126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359"/>
      <c r="AN127" s="360"/>
      <c r="AO127" s="360"/>
      <c r="AP127" s="360"/>
      <c r="AQ127" s="360"/>
      <c r="AR127" s="360"/>
      <c r="AS127" s="360"/>
      <c r="AT127" s="360"/>
      <c r="AU127" s="360"/>
      <c r="AV127" s="361"/>
      <c r="AW127" s="84"/>
    </row>
    <row r="128" spans="1:49" s="33" customFormat="1" ht="13.25" hidden="1" customHeight="1" x14ac:dyDescent="0.15">
      <c r="B128" s="272" t="s">
        <v>224</v>
      </c>
      <c r="C128" s="363"/>
      <c r="D128" s="246" t="s">
        <v>206</v>
      </c>
      <c r="E128" s="272">
        <v>5</v>
      </c>
      <c r="F128" s="272" t="s">
        <v>212</v>
      </c>
      <c r="G128" s="397"/>
      <c r="H128" s="25"/>
      <c r="I128" s="26"/>
      <c r="J128" s="277"/>
      <c r="K128" s="259"/>
      <c r="L128" s="27"/>
      <c r="M128" s="28"/>
      <c r="N128" s="297"/>
      <c r="O128" s="274"/>
      <c r="P128" s="41"/>
      <c r="Q128" s="30"/>
      <c r="R128" s="31"/>
      <c r="S128" s="32"/>
      <c r="T128" s="268"/>
      <c r="U128" s="284"/>
      <c r="V128" s="392"/>
      <c r="W128" s="111">
        <v>10500</v>
      </c>
      <c r="X128" s="126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359"/>
      <c r="AN128" s="360"/>
      <c r="AO128" s="360"/>
      <c r="AP128" s="360"/>
      <c r="AQ128" s="360"/>
      <c r="AR128" s="360"/>
      <c r="AS128" s="360"/>
      <c r="AT128" s="360"/>
      <c r="AU128" s="360"/>
      <c r="AV128" s="361"/>
      <c r="AW128" s="84"/>
    </row>
    <row r="129" spans="2:49" s="33" customFormat="1" ht="13.25" hidden="1" customHeight="1" x14ac:dyDescent="0.15">
      <c r="B129" s="273" t="s">
        <v>225</v>
      </c>
      <c r="C129" s="273"/>
      <c r="D129" s="270" t="s">
        <v>207</v>
      </c>
      <c r="E129" s="273">
        <v>10</v>
      </c>
      <c r="F129" s="273" t="s">
        <v>215</v>
      </c>
      <c r="G129" s="399"/>
      <c r="H129" s="25"/>
      <c r="I129" s="26"/>
      <c r="J129" s="277"/>
      <c r="K129" s="259"/>
      <c r="L129" s="27"/>
      <c r="M129" s="28"/>
      <c r="N129" s="297"/>
      <c r="O129" s="274"/>
      <c r="P129" s="41"/>
      <c r="Q129" s="30"/>
      <c r="R129" s="31"/>
      <c r="S129" s="32"/>
      <c r="T129" s="268"/>
      <c r="U129" s="284"/>
      <c r="V129" s="392"/>
      <c r="W129" s="111">
        <v>7500</v>
      </c>
      <c r="X129" s="126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359"/>
      <c r="AN129" s="360"/>
      <c r="AO129" s="360"/>
      <c r="AP129" s="360"/>
      <c r="AQ129" s="360"/>
      <c r="AR129" s="360"/>
      <c r="AS129" s="360"/>
      <c r="AT129" s="360"/>
      <c r="AU129" s="360"/>
      <c r="AV129" s="361"/>
      <c r="AW129" s="84"/>
    </row>
    <row r="130" spans="2:49" s="33" customFormat="1" ht="13.25" hidden="1" customHeight="1" x14ac:dyDescent="0.15">
      <c r="B130" s="272" t="s">
        <v>226</v>
      </c>
      <c r="C130" s="272"/>
      <c r="D130" s="246" t="s">
        <v>208</v>
      </c>
      <c r="E130" s="272">
        <v>14</v>
      </c>
      <c r="F130" s="272" t="s">
        <v>215</v>
      </c>
      <c r="G130" s="397"/>
      <c r="H130" s="25"/>
      <c r="I130" s="26"/>
      <c r="J130" s="277"/>
      <c r="K130" s="259"/>
      <c r="L130" s="27"/>
      <c r="M130" s="28"/>
      <c r="N130" s="297"/>
      <c r="O130" s="274"/>
      <c r="P130" s="41"/>
      <c r="Q130" s="30"/>
      <c r="R130" s="31"/>
      <c r="S130" s="32"/>
      <c r="T130" s="268"/>
      <c r="U130" s="284"/>
      <c r="V130" s="392"/>
      <c r="W130" s="111">
        <v>8500</v>
      </c>
      <c r="X130" s="126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359"/>
      <c r="AN130" s="360"/>
      <c r="AO130" s="360"/>
      <c r="AP130" s="360"/>
      <c r="AQ130" s="360"/>
      <c r="AR130" s="360"/>
      <c r="AS130" s="360"/>
      <c r="AT130" s="360"/>
      <c r="AU130" s="360"/>
      <c r="AV130" s="361"/>
      <c r="AW130" s="84"/>
    </row>
    <row r="131" spans="2:49" s="33" customFormat="1" ht="13.25" hidden="1" customHeight="1" x14ac:dyDescent="0.15">
      <c r="B131" s="273" t="s">
        <v>227</v>
      </c>
      <c r="C131" s="273"/>
      <c r="D131" s="270" t="s">
        <v>209</v>
      </c>
      <c r="E131" s="273">
        <v>20</v>
      </c>
      <c r="F131" s="273" t="s">
        <v>213</v>
      </c>
      <c r="G131" s="399"/>
      <c r="H131" s="25"/>
      <c r="I131" s="26"/>
      <c r="J131" s="277"/>
      <c r="K131" s="259"/>
      <c r="L131" s="27"/>
      <c r="M131" s="28"/>
      <c r="N131" s="297"/>
      <c r="O131" s="274"/>
      <c r="P131" s="41"/>
      <c r="Q131" s="30"/>
      <c r="R131" s="31"/>
      <c r="S131" s="32"/>
      <c r="T131" s="268"/>
      <c r="U131" s="284"/>
      <c r="V131" s="392"/>
      <c r="W131" s="111">
        <v>1500</v>
      </c>
      <c r="X131" s="126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359"/>
      <c r="AN131" s="360"/>
      <c r="AO131" s="360"/>
      <c r="AP131" s="360"/>
      <c r="AQ131" s="360"/>
      <c r="AR131" s="360"/>
      <c r="AS131" s="360"/>
      <c r="AT131" s="360"/>
      <c r="AU131" s="360"/>
      <c r="AV131" s="361"/>
      <c r="AW131" s="84"/>
    </row>
    <row r="132" spans="2:49" s="33" customFormat="1" ht="13.25" hidden="1" customHeight="1" x14ac:dyDescent="0.15">
      <c r="B132" s="272" t="s">
        <v>228</v>
      </c>
      <c r="C132" s="272"/>
      <c r="D132" s="246" t="s">
        <v>210</v>
      </c>
      <c r="E132" s="272">
        <v>30</v>
      </c>
      <c r="F132" s="272" t="s">
        <v>214</v>
      </c>
      <c r="G132" s="397"/>
      <c r="H132" s="25"/>
      <c r="I132" s="26"/>
      <c r="J132" s="277"/>
      <c r="K132" s="259"/>
      <c r="L132" s="27"/>
      <c r="M132" s="28"/>
      <c r="N132" s="297"/>
      <c r="O132" s="274"/>
      <c r="P132" s="41"/>
      <c r="Q132" s="30"/>
      <c r="R132" s="31"/>
      <c r="S132" s="32"/>
      <c r="T132" s="268"/>
      <c r="U132" s="284"/>
      <c r="V132" s="392"/>
      <c r="W132" s="111">
        <v>2500</v>
      </c>
      <c r="X132" s="126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359"/>
      <c r="AN132" s="360"/>
      <c r="AO132" s="360"/>
      <c r="AP132" s="360"/>
      <c r="AQ132" s="360"/>
      <c r="AR132" s="360"/>
      <c r="AS132" s="360"/>
      <c r="AT132" s="360"/>
      <c r="AU132" s="360"/>
      <c r="AV132" s="361"/>
      <c r="AW132" s="84"/>
    </row>
    <row r="133" spans="2:49" s="33" customFormat="1" ht="13.25" hidden="1" customHeight="1" x14ac:dyDescent="0.15">
      <c r="B133" s="273" t="s">
        <v>229</v>
      </c>
      <c r="C133" s="273"/>
      <c r="D133" s="270" t="s">
        <v>211</v>
      </c>
      <c r="E133" s="273">
        <v>45</v>
      </c>
      <c r="F133" s="273" t="s">
        <v>214</v>
      </c>
      <c r="G133" s="399"/>
      <c r="H133" s="25"/>
      <c r="I133" s="26"/>
      <c r="J133" s="277"/>
      <c r="K133" s="259"/>
      <c r="L133" s="27"/>
      <c r="M133" s="28"/>
      <c r="N133" s="297"/>
      <c r="O133" s="274"/>
      <c r="P133" s="41"/>
      <c r="Q133" s="30"/>
      <c r="R133" s="31"/>
      <c r="S133" s="32"/>
      <c r="T133" s="268"/>
      <c r="U133" s="284"/>
      <c r="V133" s="392"/>
      <c r="W133" s="111">
        <v>1000</v>
      </c>
      <c r="X133" s="126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359"/>
      <c r="AN133" s="360"/>
      <c r="AO133" s="360"/>
      <c r="AP133" s="360"/>
      <c r="AQ133" s="360"/>
      <c r="AR133" s="360"/>
      <c r="AS133" s="360"/>
      <c r="AT133" s="360"/>
      <c r="AU133" s="360"/>
      <c r="AV133" s="361"/>
      <c r="AW133" s="84"/>
    </row>
    <row r="134" spans="2:49" s="33" customFormat="1" ht="13.25" hidden="1" customHeight="1" x14ac:dyDescent="0.15">
      <c r="B134" s="272" t="s">
        <v>230</v>
      </c>
      <c r="C134" s="272"/>
      <c r="D134" s="246" t="s">
        <v>217</v>
      </c>
      <c r="E134" s="272">
        <v>139</v>
      </c>
      <c r="F134" s="272" t="s">
        <v>218</v>
      </c>
      <c r="G134" s="397"/>
      <c r="H134" s="25"/>
      <c r="I134" s="26"/>
      <c r="J134" s="277"/>
      <c r="K134" s="259"/>
      <c r="L134" s="27"/>
      <c r="M134" s="28"/>
      <c r="N134" s="297"/>
      <c r="O134" s="274"/>
      <c r="P134" s="41"/>
      <c r="Q134" s="30"/>
      <c r="R134" s="31"/>
      <c r="S134" s="32"/>
      <c r="T134" s="268"/>
      <c r="U134" s="284"/>
      <c r="V134" s="392"/>
      <c r="W134" s="111">
        <f>SUM(W126:W133)</f>
        <v>38500</v>
      </c>
      <c r="X134" s="126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359"/>
      <c r="AN134" s="360"/>
      <c r="AO134" s="360"/>
      <c r="AP134" s="360"/>
      <c r="AQ134" s="360"/>
      <c r="AR134" s="360"/>
      <c r="AS134" s="360"/>
      <c r="AT134" s="360"/>
      <c r="AU134" s="360"/>
      <c r="AV134" s="361"/>
      <c r="AW134" s="84"/>
    </row>
    <row r="135" spans="2:49" s="33" customFormat="1" ht="13.25" hidden="1" customHeight="1" x14ac:dyDescent="0.15">
      <c r="B135" s="273"/>
      <c r="C135" s="273"/>
      <c r="D135" s="270"/>
      <c r="E135" s="273"/>
      <c r="F135" s="273"/>
      <c r="G135" s="399"/>
      <c r="H135" s="25"/>
      <c r="I135" s="26"/>
      <c r="J135" s="277"/>
      <c r="K135" s="259"/>
      <c r="L135" s="27"/>
      <c r="M135" s="28"/>
      <c r="N135" s="297"/>
      <c r="O135" s="274"/>
      <c r="P135" s="41"/>
      <c r="Q135" s="30"/>
      <c r="R135" s="31"/>
      <c r="S135" s="32"/>
      <c r="T135" s="268"/>
      <c r="U135" s="284"/>
      <c r="V135" s="392"/>
      <c r="W135" s="111"/>
      <c r="X135" s="126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359"/>
      <c r="AN135" s="360"/>
      <c r="AO135" s="360"/>
      <c r="AP135" s="360"/>
      <c r="AQ135" s="360"/>
      <c r="AR135" s="360"/>
      <c r="AS135" s="360"/>
      <c r="AT135" s="360"/>
      <c r="AU135" s="360"/>
      <c r="AV135" s="361"/>
      <c r="AW135" s="84"/>
    </row>
    <row r="136" spans="2:49" s="33" customFormat="1" ht="13.25" customHeight="1" x14ac:dyDescent="0.15">
      <c r="B136" s="349"/>
      <c r="C136" s="349"/>
      <c r="D136" s="350"/>
      <c r="E136" s="349"/>
      <c r="F136" s="351"/>
      <c r="G136" s="401"/>
      <c r="H136" s="307"/>
      <c r="I136" s="307"/>
      <c r="J136" s="307"/>
      <c r="K136" s="286"/>
      <c r="L136" s="364"/>
      <c r="M136" s="307"/>
      <c r="N136" s="286"/>
      <c r="O136" s="286"/>
      <c r="P136" s="307"/>
      <c r="Q136" s="307"/>
      <c r="R136" s="307"/>
      <c r="S136" s="307"/>
      <c r="T136" s="286"/>
      <c r="U136" s="307"/>
      <c r="V136" s="282" t="s">
        <v>221</v>
      </c>
      <c r="W136" s="393">
        <f>SUM(W68,W85,W95,W104,W106,W108:W113,W115,W117,W119:W121,W134)/1000</f>
        <v>177.3</v>
      </c>
      <c r="X136" s="126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15"/>
      <c r="AN136" s="102"/>
      <c r="AO136" s="102"/>
      <c r="AP136" s="102"/>
      <c r="AQ136" s="102"/>
      <c r="AR136" s="102"/>
      <c r="AS136" s="102"/>
      <c r="AT136" s="102"/>
      <c r="AU136" s="102"/>
      <c r="AV136" s="316"/>
      <c r="AW136" s="84"/>
    </row>
    <row r="137" spans="2:49" s="1" customFormat="1" ht="14.5" customHeight="1" x14ac:dyDescent="0.15">
      <c r="B137" s="4"/>
      <c r="C137" s="4"/>
      <c r="D137" s="4"/>
      <c r="E137" s="4"/>
      <c r="F137" s="4"/>
      <c r="G137" s="500"/>
      <c r="H137" s="53" t="s">
        <v>3</v>
      </c>
      <c r="I137" s="53" t="s">
        <v>4</v>
      </c>
      <c r="J137" s="53" t="s">
        <v>5</v>
      </c>
      <c r="K137" s="53" t="s">
        <v>6</v>
      </c>
      <c r="L137" s="53" t="s">
        <v>7</v>
      </c>
      <c r="M137" s="53" t="s">
        <v>8</v>
      </c>
      <c r="N137" s="53" t="s">
        <v>9</v>
      </c>
      <c r="O137" s="53" t="s">
        <v>10</v>
      </c>
      <c r="P137" s="53" t="s">
        <v>11</v>
      </c>
      <c r="Q137" s="53" t="s">
        <v>12</v>
      </c>
      <c r="R137" s="53" t="s">
        <v>13</v>
      </c>
      <c r="S137" s="53" t="s">
        <v>14</v>
      </c>
      <c r="T137" s="53" t="s">
        <v>15</v>
      </c>
      <c r="U137" s="53" t="s">
        <v>16</v>
      </c>
      <c r="V137" s="300"/>
      <c r="W137" s="112"/>
      <c r="X137" s="126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93"/>
      <c r="AL137" s="126"/>
      <c r="AM137" s="449"/>
      <c r="AN137" s="450"/>
      <c r="AO137" s="450"/>
      <c r="AP137" s="450"/>
      <c r="AQ137" s="450"/>
      <c r="AR137" s="450"/>
      <c r="AS137" s="450"/>
      <c r="AT137" s="450"/>
      <c r="AU137" s="450"/>
      <c r="AV137" s="451"/>
      <c r="AW137" s="79"/>
    </row>
    <row r="138" spans="2:49" s="1" customFormat="1" ht="14" x14ac:dyDescent="0.15">
      <c r="B138" s="4"/>
      <c r="C138" s="4"/>
      <c r="D138" s="22"/>
      <c r="E138" s="4"/>
      <c r="F138" s="355"/>
      <c r="G138" s="511"/>
      <c r="H138" s="72">
        <f>SUMPRODUCT(E51:E136,H51:H136)</f>
        <v>0</v>
      </c>
      <c r="I138" s="72">
        <f>SUMPRODUCT(E51:E136,I51:I136)</f>
        <v>0</v>
      </c>
      <c r="J138" s="72">
        <f>SUMPRODUCT(E51:E136,J51:J136)</f>
        <v>0</v>
      </c>
      <c r="K138" s="72">
        <f>SUMPRODUCT(E51:E136,K51:K136)</f>
        <v>0</v>
      </c>
      <c r="L138" s="72">
        <f>SUMPRODUCT(E51:E136,L51:L136)</f>
        <v>0</v>
      </c>
      <c r="M138" s="72">
        <f>SUMPRODUCT(E51:E136,M51:M136)</f>
        <v>0</v>
      </c>
      <c r="N138" s="72">
        <f>SUMPRODUCT(E51:E136,N51:N136)</f>
        <v>0</v>
      </c>
      <c r="O138" s="72">
        <f>SUMPRODUCT(E51:E136,O51:O136)</f>
        <v>0</v>
      </c>
      <c r="P138" s="72">
        <f>SUMPRODUCT(E51:E136,P51:P136)</f>
        <v>0</v>
      </c>
      <c r="Q138" s="72">
        <f>SUMPRODUCT(E51:E136,Q51:Q136)</f>
        <v>0</v>
      </c>
      <c r="R138" s="72">
        <f>SUMPRODUCT(E51:E136,R51:R136)</f>
        <v>0</v>
      </c>
      <c r="S138" s="72">
        <f>SUMPRODUCT(E51:E136,S51:S136)</f>
        <v>0</v>
      </c>
      <c r="T138" s="72">
        <f>SUMPRODUCT(E51:E136,T51:T136)</f>
        <v>0</v>
      </c>
      <c r="U138" s="72">
        <f>SUMPRODUCT(E51:E136,U51:U136)</f>
        <v>0</v>
      </c>
      <c r="V138" s="301"/>
      <c r="X138" s="233"/>
      <c r="Y138" s="234"/>
      <c r="Z138" s="234"/>
      <c r="AA138" s="234"/>
      <c r="AB138" s="234"/>
      <c r="AC138" s="234"/>
      <c r="AD138" s="234"/>
      <c r="AE138" s="234"/>
      <c r="AF138" s="234"/>
      <c r="AG138" s="234"/>
      <c r="AH138" s="234"/>
      <c r="AI138" s="234"/>
      <c r="AJ138" s="234"/>
      <c r="AK138" s="235"/>
      <c r="AL138" s="126"/>
      <c r="AM138" s="113"/>
      <c r="AN138" s="87"/>
      <c r="AO138" s="87"/>
      <c r="AP138" s="87"/>
      <c r="AQ138" s="87"/>
      <c r="AR138" s="87"/>
      <c r="AS138" s="87"/>
      <c r="AT138" s="87"/>
      <c r="AU138" s="87"/>
      <c r="AV138" s="112"/>
      <c r="AW138" s="79"/>
    </row>
    <row r="139" spans="2:49" s="1" customFormat="1" ht="14" x14ac:dyDescent="0.15">
      <c r="B139" s="4"/>
      <c r="C139" s="4"/>
      <c r="D139" s="22"/>
      <c r="E139" s="4"/>
      <c r="F139" s="4"/>
      <c r="G139" s="500"/>
      <c r="H139" s="288"/>
      <c r="I139" s="288"/>
      <c r="J139" s="288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396"/>
      <c r="V139" s="287"/>
      <c r="X139" s="233"/>
      <c r="Y139" s="234"/>
      <c r="Z139" s="234"/>
      <c r="AA139" s="234"/>
      <c r="AB139" s="234"/>
      <c r="AC139" s="234"/>
      <c r="AD139" s="234"/>
      <c r="AE139" s="234"/>
      <c r="AF139" s="234"/>
      <c r="AG139" s="234"/>
      <c r="AH139" s="234"/>
      <c r="AI139" s="234"/>
      <c r="AJ139" s="234"/>
      <c r="AK139" s="234"/>
      <c r="AL139" s="105"/>
      <c r="AM139" s="113"/>
      <c r="AN139" s="242"/>
      <c r="AO139" s="242"/>
      <c r="AP139" s="242"/>
      <c r="AQ139" s="242"/>
      <c r="AR139" s="242"/>
      <c r="AS139" s="242"/>
      <c r="AT139" s="242"/>
      <c r="AU139" s="242"/>
      <c r="AV139" s="112"/>
      <c r="AW139" s="79"/>
    </row>
    <row r="140" spans="2:49" s="1" customFormat="1" ht="14" x14ac:dyDescent="0.15">
      <c r="B140" s="446"/>
      <c r="C140" s="446"/>
      <c r="D140" s="69"/>
      <c r="E140" s="24"/>
      <c r="F140" s="71"/>
      <c r="G140" s="501"/>
      <c r="H140" s="481" t="s">
        <v>194</v>
      </c>
      <c r="I140" s="482"/>
      <c r="J140" s="334">
        <f>SUM(H138:U138)</f>
        <v>0</v>
      </c>
      <c r="K140" s="81"/>
      <c r="U140" s="251"/>
      <c r="V140" s="4"/>
      <c r="W140" s="112"/>
      <c r="X140" s="126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93"/>
      <c r="AL140" s="126"/>
      <c r="AM140" s="449"/>
      <c r="AN140" s="450"/>
      <c r="AO140" s="450"/>
      <c r="AP140" s="450"/>
      <c r="AQ140" s="450"/>
      <c r="AR140" s="450"/>
      <c r="AS140" s="450"/>
      <c r="AT140" s="450"/>
      <c r="AU140" s="450"/>
      <c r="AV140" s="451"/>
      <c r="AW140" s="79"/>
    </row>
    <row r="141" spans="2:49" s="1" customFormat="1" ht="14" x14ac:dyDescent="0.15">
      <c r="B141" s="446"/>
      <c r="C141" s="446"/>
      <c r="D141" s="69"/>
      <c r="E141" s="24"/>
      <c r="F141" s="71"/>
      <c r="G141" s="501"/>
      <c r="H141" s="481" t="s">
        <v>179</v>
      </c>
      <c r="I141" s="482"/>
      <c r="J141" s="98">
        <f>SUMPRODUCT(H51:H113,G51:G113)+SUMPRODUCT(G51:G113,I51:I113)+SUMPRODUCT(J51:J113,G51:G113)+SUMPRODUCT(G51:G113,K51:K113)+SUMPRODUCT(L51:L113,G51:G113)+SUMPRODUCT(G51:G113,M51:M113)+SUMPRODUCT(N51:N113,G51:G113)+SUMPRODUCT(G51:G113,O51:O113)+SUMPRODUCT(P51:P113,G51:G113)+SUMPRODUCT(G51:G113,Q51:Q113)+SUMPRODUCT(R51:R113,G51:G113)+SUMPRODUCT(G51:G113,S51:S113)+SUMPRODUCT(T51:T113,G51:G113)+SUMPRODUCT(G51:G113,U51:U113)</f>
        <v>0</v>
      </c>
      <c r="K141" s="81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74"/>
      <c r="W141" s="112"/>
      <c r="X141" s="126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93"/>
      <c r="AL141" s="126"/>
      <c r="AM141" s="117"/>
      <c r="AN141" s="91"/>
      <c r="AO141" s="91"/>
      <c r="AP141" s="91"/>
      <c r="AQ141" s="91"/>
      <c r="AR141" s="91"/>
      <c r="AS141" s="91"/>
      <c r="AT141" s="91"/>
      <c r="AU141" s="91"/>
      <c r="AV141" s="318"/>
      <c r="AW141" s="79"/>
    </row>
    <row r="142" spans="2:49" s="1" customFormat="1" ht="14" x14ac:dyDescent="0.15">
      <c r="B142" s="446"/>
      <c r="C142" s="446"/>
      <c r="D142" s="69"/>
      <c r="E142" s="24"/>
      <c r="F142" s="71"/>
      <c r="G142" s="501"/>
      <c r="H142" s="479" t="s">
        <v>139</v>
      </c>
      <c r="I142" s="480"/>
      <c r="J142" s="394" t="str">
        <f>IF(J141&gt;5000,"20%",IF(J141&gt;3000,"15%",IF(J141&gt;2500,"12%",IF(J141&gt;2000,"10%",IF(J141&gt;1500,"7%",IF(J141&gt;1000,"5%",IF(J141&gt;500,"2%","0%")))))))</f>
        <v>0%</v>
      </c>
      <c r="K142" s="81"/>
      <c r="V142" s="302"/>
      <c r="W142" s="112"/>
      <c r="X142" s="126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93"/>
      <c r="AL142" s="126"/>
      <c r="AM142" s="118"/>
      <c r="AN142" s="87"/>
      <c r="AO142" s="87"/>
      <c r="AP142" s="87"/>
      <c r="AQ142" s="87"/>
      <c r="AR142" s="87"/>
      <c r="AS142" s="87"/>
      <c r="AT142" s="87"/>
      <c r="AU142" s="87"/>
      <c r="AV142" s="112"/>
      <c r="AW142" s="79"/>
    </row>
    <row r="143" spans="2:49" s="1" customFormat="1" ht="15" hidden="1" customHeight="1" thickBot="1" x14ac:dyDescent="0.15">
      <c r="B143" s="446"/>
      <c r="C143" s="446"/>
      <c r="D143" s="69"/>
      <c r="E143" s="24"/>
      <c r="F143" s="71"/>
      <c r="G143" s="501"/>
      <c r="H143" s="481"/>
      <c r="I143" s="482"/>
      <c r="J143" s="98"/>
      <c r="K143" s="82"/>
      <c r="L143" s="473" t="s">
        <v>180</v>
      </c>
      <c r="M143" s="474"/>
      <c r="N143" s="474"/>
      <c r="O143" s="474"/>
      <c r="P143" s="474"/>
      <c r="Q143" s="474"/>
      <c r="R143" s="474"/>
      <c r="S143" s="474"/>
      <c r="T143" s="474"/>
      <c r="U143" s="475"/>
      <c r="V143" s="76"/>
      <c r="W143" s="112"/>
      <c r="X143" s="139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5"/>
      <c r="AM143" s="119"/>
      <c r="AN143" s="87"/>
      <c r="AO143" s="87"/>
      <c r="AP143" s="87"/>
      <c r="AQ143" s="87"/>
      <c r="AR143" s="87"/>
      <c r="AS143" s="87"/>
      <c r="AT143" s="87"/>
      <c r="AU143" s="87"/>
      <c r="AV143" s="112"/>
      <c r="AW143" s="79"/>
    </row>
    <row r="144" spans="2:49" s="1" customFormat="1" ht="15" hidden="1" customHeight="1" thickBot="1" x14ac:dyDescent="0.2">
      <c r="B144" s="446"/>
      <c r="C144" s="446"/>
      <c r="D144" s="69"/>
      <c r="E144" s="24"/>
      <c r="F144" s="71"/>
      <c r="G144" s="501"/>
      <c r="H144" s="143" t="b">
        <v>0</v>
      </c>
      <c r="I144" s="269" t="s">
        <v>175</v>
      </c>
      <c r="J144" s="99" t="str">
        <f>IF(H144=TRUE,SUMPRODUCT(#REF!,AM153:AV153)/100,"")</f>
        <v/>
      </c>
      <c r="K144" s="82"/>
      <c r="L144" s="476"/>
      <c r="M144" s="477"/>
      <c r="N144" s="477"/>
      <c r="O144" s="477"/>
      <c r="P144" s="477"/>
      <c r="Q144" s="477"/>
      <c r="R144" s="477"/>
      <c r="S144" s="477"/>
      <c r="T144" s="477"/>
      <c r="U144" s="478"/>
      <c r="V144" s="4"/>
      <c r="W144" s="127"/>
      <c r="X144" s="236"/>
      <c r="Y144" s="236"/>
      <c r="Z144" s="236"/>
      <c r="AA144" s="236"/>
      <c r="AB144" s="236"/>
      <c r="AC144" s="236"/>
      <c r="AD144" s="236"/>
      <c r="AE144" s="236"/>
      <c r="AF144" s="236"/>
      <c r="AG144" s="236"/>
      <c r="AH144" s="236"/>
      <c r="AI144" s="236"/>
      <c r="AJ144" s="236"/>
      <c r="AK144" s="236"/>
      <c r="AL144" s="4"/>
      <c r="AM144" s="113"/>
      <c r="AN144" s="87"/>
      <c r="AO144" s="87"/>
      <c r="AP144" s="87"/>
      <c r="AQ144" s="87"/>
      <c r="AR144" s="87"/>
      <c r="AS144" s="87"/>
      <c r="AT144" s="87"/>
      <c r="AU144" s="87"/>
      <c r="AV144" s="112"/>
      <c r="AW144" s="79"/>
    </row>
    <row r="145" spans="2:49" s="1" customFormat="1" ht="15" hidden="1" customHeight="1" thickBot="1" x14ac:dyDescent="0.2">
      <c r="B145" s="446"/>
      <c r="C145" s="446"/>
      <c r="D145" s="69"/>
      <c r="E145" s="24"/>
      <c r="F145" s="71"/>
      <c r="G145" s="501"/>
      <c r="H145" s="457" t="s">
        <v>174</v>
      </c>
      <c r="I145" s="458"/>
      <c r="J145" s="98">
        <f>SUM(J141,J143,IF(H144=TRUE,J144,0))</f>
        <v>0</v>
      </c>
      <c r="K145" s="82"/>
      <c r="L145" s="461" t="s">
        <v>177</v>
      </c>
      <c r="M145" s="483"/>
      <c r="N145" s="483"/>
      <c r="O145" s="483"/>
      <c r="P145" s="483"/>
      <c r="Q145" s="483"/>
      <c r="R145" s="483"/>
      <c r="S145" s="483"/>
      <c r="T145" s="483"/>
      <c r="U145" s="484"/>
      <c r="X145" s="213"/>
      <c r="Y145" s="213"/>
      <c r="Z145" s="213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Q145" s="87"/>
      <c r="AR145" s="87"/>
      <c r="AS145" s="87"/>
      <c r="AT145" s="87"/>
      <c r="AU145" s="87"/>
      <c r="AV145" s="112"/>
      <c r="AW145" s="79"/>
    </row>
    <row r="146" spans="2:49" s="1" customFormat="1" ht="14" hidden="1" customHeight="1" x14ac:dyDescent="0.15">
      <c r="B146" s="446"/>
      <c r="C146" s="446"/>
      <c r="D146" s="69"/>
      <c r="E146" s="24"/>
      <c r="F146" s="71"/>
      <c r="G146" s="501"/>
      <c r="H146" s="455" t="s">
        <v>146</v>
      </c>
      <c r="I146" s="456"/>
      <c r="J146" s="332" t="str">
        <f>IF(J141&gt;=1000,"",(IF(J141&gt;=500,J145*0.98,"")))</f>
        <v/>
      </c>
      <c r="K146" s="82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127"/>
      <c r="X146" s="236"/>
      <c r="Y146" s="236"/>
      <c r="Z146" s="236"/>
      <c r="AA146" s="236"/>
      <c r="AB146" s="236"/>
      <c r="AC146" s="236"/>
      <c r="AD146" s="236"/>
      <c r="AE146" s="236"/>
      <c r="AF146" s="236"/>
      <c r="AG146" s="236"/>
      <c r="AH146" s="236"/>
      <c r="AI146" s="236"/>
      <c r="AJ146" s="236"/>
      <c r="AK146" s="236"/>
      <c r="AL146" s="127"/>
      <c r="AM146" s="113"/>
      <c r="AN146" s="87"/>
      <c r="AO146" s="87"/>
      <c r="AP146" s="87"/>
      <c r="AQ146" s="87"/>
      <c r="AR146" s="87"/>
      <c r="AS146" s="87"/>
      <c r="AT146" s="87"/>
      <c r="AU146" s="87"/>
      <c r="AV146" s="112"/>
      <c r="AW146" s="79"/>
    </row>
    <row r="147" spans="2:49" s="1" customFormat="1" ht="14" hidden="1" customHeight="1" x14ac:dyDescent="0.15">
      <c r="B147" s="446"/>
      <c r="C147" s="446"/>
      <c r="D147" s="69"/>
      <c r="E147" s="24"/>
      <c r="F147" s="71"/>
      <c r="G147" s="501"/>
      <c r="H147" s="455" t="s">
        <v>140</v>
      </c>
      <c r="I147" s="456"/>
      <c r="J147" s="332" t="str">
        <f>IF(J141&gt;=1500,"",(IF(J141&gt;=1000,J145*0.95,"")))</f>
        <v/>
      </c>
      <c r="K147" s="82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127"/>
      <c r="X147" s="236"/>
      <c r="Y147" s="236"/>
      <c r="Z147" s="236"/>
      <c r="AA147" s="236"/>
      <c r="AB147" s="236"/>
      <c r="AC147" s="236"/>
      <c r="AD147" s="236"/>
      <c r="AE147" s="236"/>
      <c r="AF147" s="236"/>
      <c r="AG147" s="236"/>
      <c r="AH147" s="236"/>
      <c r="AI147" s="236"/>
      <c r="AJ147" s="236"/>
      <c r="AK147" s="236"/>
      <c r="AL147" s="127"/>
      <c r="AM147" s="113"/>
      <c r="AN147" s="87"/>
      <c r="AO147" s="87"/>
      <c r="AP147" s="87"/>
      <c r="AQ147" s="87"/>
      <c r="AR147" s="87"/>
      <c r="AS147" s="87"/>
      <c r="AT147" s="87"/>
      <c r="AU147" s="87"/>
      <c r="AV147" s="112"/>
      <c r="AW147" s="79"/>
    </row>
    <row r="148" spans="2:49" s="1" customFormat="1" ht="14" hidden="1" customHeight="1" x14ac:dyDescent="0.15">
      <c r="B148" s="446"/>
      <c r="C148" s="446"/>
      <c r="D148" s="69"/>
      <c r="E148" s="24"/>
      <c r="F148" s="71"/>
      <c r="G148" s="501"/>
      <c r="H148" s="455" t="s">
        <v>141</v>
      </c>
      <c r="I148" s="456"/>
      <c r="J148" s="332" t="str">
        <f>IF(J141&gt;=2000,"",(IF(J141&gt;=1500,J145*0.93,"")))</f>
        <v/>
      </c>
      <c r="K148" s="82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4"/>
      <c r="W148" s="127"/>
      <c r="X148" s="236"/>
      <c r="Y148" s="236"/>
      <c r="Z148" s="236"/>
      <c r="AA148" s="236"/>
      <c r="AB148" s="236"/>
      <c r="AC148" s="236"/>
      <c r="AD148" s="236"/>
      <c r="AE148" s="236"/>
      <c r="AF148" s="236"/>
      <c r="AG148" s="236"/>
      <c r="AH148" s="236"/>
      <c r="AI148" s="236"/>
      <c r="AJ148" s="236"/>
      <c r="AK148" s="236"/>
      <c r="AL148" s="127"/>
      <c r="AM148" s="113"/>
      <c r="AN148" s="87"/>
      <c r="AO148" s="87"/>
      <c r="AP148" s="87"/>
      <c r="AQ148" s="87"/>
      <c r="AR148" s="87"/>
      <c r="AS148" s="87"/>
      <c r="AT148" s="87"/>
      <c r="AU148" s="87"/>
      <c r="AV148" s="112"/>
      <c r="AW148" s="79"/>
    </row>
    <row r="149" spans="2:49" s="1" customFormat="1" ht="14" hidden="1" customHeight="1" x14ac:dyDescent="0.15">
      <c r="B149" s="446"/>
      <c r="C149" s="446"/>
      <c r="D149" s="69"/>
      <c r="E149" s="24"/>
      <c r="F149" s="71"/>
      <c r="G149" s="501"/>
      <c r="H149" s="455" t="s">
        <v>142</v>
      </c>
      <c r="I149" s="456"/>
      <c r="J149" s="332" t="str">
        <f>IF(J141&gt;=2500,"",(IF(J141&gt;=2000,J145*0.9,"")))</f>
        <v/>
      </c>
      <c r="K149" s="82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4"/>
      <c r="W149" s="127"/>
      <c r="X149" s="236"/>
      <c r="Y149" s="236"/>
      <c r="Z149" s="236"/>
      <c r="AA149" s="236"/>
      <c r="AB149" s="236"/>
      <c r="AC149" s="236"/>
      <c r="AD149" s="236"/>
      <c r="AE149" s="236"/>
      <c r="AF149" s="236"/>
      <c r="AG149" s="236"/>
      <c r="AH149" s="236"/>
      <c r="AI149" s="236"/>
      <c r="AJ149" s="236"/>
      <c r="AK149" s="236"/>
      <c r="AL149" s="4"/>
      <c r="AM149" s="449" t="s">
        <v>138</v>
      </c>
      <c r="AN149" s="450"/>
      <c r="AO149" s="450"/>
      <c r="AP149" s="450"/>
      <c r="AQ149" s="450"/>
      <c r="AR149" s="450"/>
      <c r="AS149" s="450"/>
      <c r="AT149" s="450"/>
      <c r="AU149" s="450"/>
      <c r="AV149" s="451"/>
      <c r="AW149" s="79"/>
    </row>
    <row r="150" spans="2:49" s="1" customFormat="1" ht="14" hidden="1" customHeight="1" x14ac:dyDescent="0.15">
      <c r="B150" s="24"/>
      <c r="C150" s="24"/>
      <c r="D150" s="69"/>
      <c r="E150" s="24"/>
      <c r="F150" s="70"/>
      <c r="G150" s="389"/>
      <c r="H150" s="455" t="s">
        <v>143</v>
      </c>
      <c r="I150" s="456"/>
      <c r="J150" s="332" t="str">
        <f>IF(J141&gt;=3000,"",(IF(J141&gt;=2500,J145*0.88,"")))</f>
        <v/>
      </c>
      <c r="K150" s="82"/>
      <c r="L150" s="13">
        <f>SUMPRODUCT(L51:L137,G51:G137)</f>
        <v>0</v>
      </c>
      <c r="M150" s="13">
        <f>SUMPRODUCT(M51:M137,G51:G137)</f>
        <v>0</v>
      </c>
      <c r="N150" s="13">
        <f>SUMPRODUCT(N51:N137,G51:G137)</f>
        <v>0</v>
      </c>
      <c r="O150" s="13">
        <f>SUMPRODUCT(O51:O137,G51:G137)</f>
        <v>0</v>
      </c>
      <c r="P150" s="13">
        <f>SUMPRODUCT(P51:P137,G51:G137)</f>
        <v>0</v>
      </c>
      <c r="Q150" s="13">
        <f>SUMPRODUCT(Q51:Q137,G51:G137)</f>
        <v>0</v>
      </c>
      <c r="R150" s="13">
        <f>SUMPRODUCT(R51:R137,G51:G137)</f>
        <v>0</v>
      </c>
      <c r="S150" s="13">
        <f>SUMPRODUCT(S51:S137,G51:G137)</f>
        <v>0</v>
      </c>
      <c r="T150" s="13">
        <f>SUMPRODUCT(T51:T137,G51:G137)</f>
        <v>0</v>
      </c>
      <c r="U150" s="13">
        <f>SUMPRODUCT(U51:U137,G51:G137)</f>
        <v>0</v>
      </c>
      <c r="V150" s="4"/>
      <c r="W150" s="127"/>
      <c r="X150" s="236"/>
      <c r="Y150" s="236"/>
      <c r="Z150" s="236"/>
      <c r="AA150" s="236"/>
      <c r="AB150" s="236"/>
      <c r="AC150" s="236"/>
      <c r="AD150" s="236"/>
      <c r="AE150" s="236"/>
      <c r="AF150" s="236"/>
      <c r="AG150" s="236"/>
      <c r="AH150" s="236"/>
      <c r="AI150" s="236"/>
      <c r="AJ150" s="236"/>
      <c r="AK150" s="236"/>
      <c r="AL150" s="4"/>
      <c r="AM150" s="113"/>
      <c r="AN150" s="87"/>
      <c r="AO150" s="87"/>
      <c r="AP150" s="87"/>
      <c r="AQ150" s="87"/>
      <c r="AR150" s="87"/>
      <c r="AS150" s="87"/>
      <c r="AT150" s="87"/>
      <c r="AU150" s="87"/>
      <c r="AV150" s="112"/>
      <c r="AW150" s="79"/>
    </row>
    <row r="151" spans="2:49" s="12" customFormat="1" ht="13" hidden="1" customHeight="1" x14ac:dyDescent="0.15">
      <c r="B151" s="11"/>
      <c r="C151" s="11"/>
      <c r="D151" s="61"/>
      <c r="E151" s="60"/>
      <c r="F151" s="68"/>
      <c r="G151" s="506"/>
      <c r="H151" s="455" t="s">
        <v>144</v>
      </c>
      <c r="I151" s="456"/>
      <c r="J151" s="332" t="str">
        <f>IF(J141&gt;=5000,"",(IF(J141&gt;=3000,J145*0.85,"")))</f>
        <v/>
      </c>
      <c r="K151" s="82"/>
      <c r="L151" s="75"/>
      <c r="M151" s="75"/>
      <c r="N151" s="75"/>
      <c r="O151" s="75"/>
      <c r="P151" s="75"/>
      <c r="Q151" s="75"/>
      <c r="R151" s="13" t="e">
        <f>SUMPRODUCT(R51:R137,#REF!)</f>
        <v>#REF!</v>
      </c>
      <c r="S151" s="13" t="e">
        <f>SUMPRODUCT(S51:S137,#REF!)</f>
        <v>#REF!</v>
      </c>
      <c r="T151" s="13" t="e">
        <f>SUMPRODUCT(T51:T137,#REF!)</f>
        <v>#REF!</v>
      </c>
      <c r="U151" s="13" t="e">
        <f>SUMPRODUCT(U51:U137,#REF!)</f>
        <v>#REF!</v>
      </c>
      <c r="V151" s="17"/>
      <c r="W151" s="128"/>
      <c r="X151" s="237"/>
      <c r="Y151" s="237"/>
      <c r="Z151" s="237"/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37"/>
      <c r="AL151" s="17"/>
      <c r="AM151" s="118" t="s">
        <v>17</v>
      </c>
      <c r="AN151" s="92" t="s">
        <v>18</v>
      </c>
      <c r="AO151" s="92" t="s">
        <v>19</v>
      </c>
      <c r="AP151" s="92" t="s">
        <v>20</v>
      </c>
      <c r="AQ151" s="92" t="s">
        <v>21</v>
      </c>
      <c r="AR151" s="92" t="s">
        <v>22</v>
      </c>
      <c r="AS151" s="92" t="s">
        <v>23</v>
      </c>
      <c r="AT151" s="92" t="s">
        <v>24</v>
      </c>
      <c r="AU151" s="92" t="s">
        <v>25</v>
      </c>
      <c r="AV151" s="319" t="s">
        <v>26</v>
      </c>
      <c r="AW151" s="61"/>
    </row>
    <row r="152" spans="2:49" s="12" customFormat="1" ht="14.5" hidden="1" customHeight="1" x14ac:dyDescent="0.15">
      <c r="E152" s="462"/>
      <c r="F152" s="462"/>
      <c r="G152" s="507"/>
      <c r="H152" s="455" t="s">
        <v>145</v>
      </c>
      <c r="I152" s="456"/>
      <c r="J152" s="332" t="str">
        <f>IF(J141&gt;=5000,J145*0.8,"")</f>
        <v/>
      </c>
      <c r="K152" s="82"/>
      <c r="L152" s="64"/>
      <c r="M152" s="64"/>
      <c r="N152" s="64"/>
      <c r="O152" s="64"/>
      <c r="P152" s="64"/>
      <c r="Q152" s="64"/>
      <c r="R152" s="400"/>
      <c r="S152" s="400"/>
      <c r="T152" s="400"/>
      <c r="U152" s="400"/>
      <c r="V152" s="73"/>
      <c r="W152" s="129"/>
      <c r="X152" s="238"/>
      <c r="Y152" s="238"/>
      <c r="Z152" s="238"/>
      <c r="AA152" s="238"/>
      <c r="AB152" s="238"/>
      <c r="AC152" s="238"/>
      <c r="AD152" s="238"/>
      <c r="AE152" s="238"/>
      <c r="AF152" s="238"/>
      <c r="AG152" s="238"/>
      <c r="AH152" s="238"/>
      <c r="AI152" s="238"/>
      <c r="AJ152" s="238"/>
      <c r="AK152" s="238"/>
      <c r="AL152" s="73"/>
      <c r="AM152" s="119">
        <f>SUM(AM119:AM120,AM117,AM115,AM108:AM113,AM106,AM97:AM103,AM87:AM95,AM70:AM85)</f>
        <v>0</v>
      </c>
      <c r="AN152" s="93">
        <f t="shared" ref="AN152:AV152" si="4">SUM(AN119:AN120,AN117,AN115,AN108:AN113,AN106,AN97:AN103,AN87:AN95,AN70:AN85,AN51:AN68)</f>
        <v>0</v>
      </c>
      <c r="AO152" s="93">
        <f t="shared" si="4"/>
        <v>0</v>
      </c>
      <c r="AP152" s="93">
        <f t="shared" si="4"/>
        <v>0</v>
      </c>
      <c r="AQ152" s="93">
        <f t="shared" si="4"/>
        <v>0</v>
      </c>
      <c r="AR152" s="93">
        <f t="shared" si="4"/>
        <v>0</v>
      </c>
      <c r="AS152" s="93">
        <f t="shared" si="4"/>
        <v>0</v>
      </c>
      <c r="AT152" s="93">
        <f t="shared" si="4"/>
        <v>0</v>
      </c>
      <c r="AU152" s="93">
        <f t="shared" si="4"/>
        <v>0</v>
      </c>
      <c r="AV152" s="320">
        <f t="shared" si="4"/>
        <v>0</v>
      </c>
      <c r="AW152" s="61"/>
    </row>
    <row r="153" spans="2:49" s="12" customFormat="1" ht="14.5" hidden="1" customHeight="1" x14ac:dyDescent="0.15">
      <c r="E153" s="444"/>
      <c r="F153" s="444"/>
      <c r="G153" s="508"/>
      <c r="H153" s="457" t="s">
        <v>178</v>
      </c>
      <c r="I153" s="458"/>
      <c r="J153" s="98">
        <f>IF(J145&lt;500,J145+IF(H144=TRUE,J144,0),SUM(J146:J152,IF(H144=TRUE,J144,"")))</f>
        <v>0</v>
      </c>
      <c r="K153" s="82"/>
      <c r="L153" s="65"/>
      <c r="M153" s="65"/>
      <c r="N153" s="65"/>
      <c r="O153" s="65"/>
      <c r="P153" s="65"/>
      <c r="Q153" s="65"/>
      <c r="V153" s="13"/>
      <c r="W153" s="130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20">
        <v>10</v>
      </c>
      <c r="AN153" s="94">
        <v>15</v>
      </c>
      <c r="AO153" s="94">
        <v>18</v>
      </c>
      <c r="AP153" s="94">
        <v>20</v>
      </c>
      <c r="AQ153" s="94">
        <v>22</v>
      </c>
      <c r="AR153" s="94">
        <v>30</v>
      </c>
      <c r="AS153" s="94">
        <v>40</v>
      </c>
      <c r="AT153" s="94">
        <v>50</v>
      </c>
      <c r="AU153" s="94">
        <v>70</v>
      </c>
      <c r="AV153" s="321">
        <v>90</v>
      </c>
      <c r="AW153" s="61"/>
    </row>
    <row r="154" spans="2:49" s="12" customFormat="1" ht="14.5" hidden="1" customHeight="1" x14ac:dyDescent="0.15">
      <c r="E154" s="444"/>
      <c r="F154" s="444"/>
      <c r="G154" s="502"/>
      <c r="J154" s="333"/>
      <c r="K154" s="75"/>
      <c r="L154" s="66">
        <v>22</v>
      </c>
      <c r="M154" s="66">
        <v>30</v>
      </c>
      <c r="N154" s="66">
        <v>40</v>
      </c>
      <c r="O154" s="66">
        <v>50</v>
      </c>
      <c r="P154" s="66">
        <v>70</v>
      </c>
      <c r="Q154" s="66">
        <v>90</v>
      </c>
      <c r="V154" s="13"/>
      <c r="W154" s="130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21"/>
      <c r="AN154" s="95"/>
      <c r="AO154" s="95"/>
      <c r="AP154" s="95"/>
      <c r="AQ154" s="95"/>
      <c r="AR154" s="95"/>
      <c r="AS154" s="95"/>
      <c r="AT154" s="95"/>
      <c r="AU154" s="95"/>
      <c r="AV154" s="322"/>
      <c r="AW154" s="61"/>
    </row>
    <row r="155" spans="2:49" s="12" customFormat="1" ht="14.5" customHeight="1" x14ac:dyDescent="0.15">
      <c r="B155" s="18"/>
      <c r="C155" s="18"/>
      <c r="E155" s="485"/>
      <c r="F155" s="485"/>
      <c r="G155" s="508"/>
      <c r="H155" s="457" t="s">
        <v>176</v>
      </c>
      <c r="I155" s="458"/>
      <c r="J155" s="327">
        <f>J141*0.19</f>
        <v>0</v>
      </c>
      <c r="K155" s="64"/>
      <c r="L155" s="395"/>
      <c r="M155" s="395"/>
      <c r="N155" s="395"/>
      <c r="O155" s="395"/>
      <c r="P155" s="395"/>
      <c r="Q155" s="395"/>
      <c r="V155" s="101"/>
      <c r="W155" s="131"/>
      <c r="X155" s="239"/>
      <c r="Y155" s="239"/>
      <c r="Z155" s="239"/>
      <c r="AA155" s="239"/>
      <c r="AB155" s="239"/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45"/>
      <c r="AM155" s="121"/>
      <c r="AN155" s="95"/>
      <c r="AO155" s="95"/>
      <c r="AP155" s="95"/>
      <c r="AQ155" s="95"/>
      <c r="AR155" s="95"/>
      <c r="AS155" s="95"/>
      <c r="AT155" s="95"/>
      <c r="AU155" s="95"/>
      <c r="AV155" s="322"/>
      <c r="AW155" s="61"/>
    </row>
    <row r="156" spans="2:49" s="12" customFormat="1" ht="14.5" customHeight="1" x14ac:dyDescent="0.15">
      <c r="B156" s="19"/>
      <c r="C156" s="19"/>
      <c r="D156" s="19"/>
      <c r="E156" s="448"/>
      <c r="F156" s="448"/>
      <c r="G156" s="502"/>
      <c r="H156" s="459" t="s">
        <v>193</v>
      </c>
      <c r="I156" s="460"/>
      <c r="J156" s="328">
        <f>SUM(J155,J141)</f>
        <v>0</v>
      </c>
      <c r="K156" s="65"/>
      <c r="L156" s="64"/>
      <c r="M156" s="64"/>
      <c r="N156" s="64"/>
      <c r="O156" s="64"/>
      <c r="P156" s="64"/>
      <c r="Q156" s="64"/>
      <c r="W156" s="140"/>
      <c r="X156" s="240"/>
      <c r="Y156" s="240"/>
      <c r="Z156" s="240"/>
      <c r="AA156" s="240"/>
      <c r="AB156" s="240"/>
      <c r="AC156" s="240"/>
      <c r="AD156" s="240"/>
      <c r="AE156" s="240"/>
      <c r="AF156" s="240"/>
      <c r="AG156" s="240"/>
      <c r="AH156" s="240"/>
      <c r="AI156" s="240"/>
      <c r="AJ156" s="240"/>
      <c r="AK156" s="240"/>
      <c r="AL156" s="61"/>
      <c r="AM156" s="121"/>
      <c r="AN156" s="95"/>
      <c r="AO156" s="95"/>
      <c r="AP156" s="95"/>
      <c r="AQ156" s="95"/>
      <c r="AR156" s="95"/>
      <c r="AS156" s="95"/>
      <c r="AT156" s="95"/>
      <c r="AU156" s="95"/>
      <c r="AV156" s="322"/>
      <c r="AW156" s="61"/>
    </row>
    <row r="157" spans="2:49" s="12" customFormat="1" ht="14.5" customHeight="1" x14ac:dyDescent="0.15">
      <c r="B157" s="20"/>
      <c r="C157" s="20"/>
      <c r="D157" s="20"/>
      <c r="E157" s="448"/>
      <c r="F157" s="448"/>
      <c r="G157" s="502"/>
      <c r="H157" s="66">
        <v>10</v>
      </c>
      <c r="I157" s="66">
        <v>15</v>
      </c>
      <c r="J157" s="66">
        <v>18</v>
      </c>
      <c r="K157" s="66">
        <v>20</v>
      </c>
      <c r="L157" s="67"/>
      <c r="M157" s="67"/>
      <c r="N157" s="67"/>
      <c r="O157" s="67"/>
      <c r="P157" s="67"/>
      <c r="Q157" s="67"/>
      <c r="W157" s="140"/>
      <c r="X157" s="240"/>
      <c r="Y157" s="240"/>
      <c r="Z157" s="240"/>
      <c r="AA157" s="240"/>
      <c r="AB157" s="240"/>
      <c r="AC157" s="240"/>
      <c r="AD157" s="240"/>
      <c r="AE157" s="240"/>
      <c r="AF157" s="240"/>
      <c r="AG157" s="240"/>
      <c r="AH157" s="240"/>
      <c r="AI157" s="240"/>
      <c r="AJ157" s="240"/>
      <c r="AK157" s="240"/>
      <c r="AL157" s="61"/>
      <c r="AM157" s="121"/>
      <c r="AN157" s="95"/>
      <c r="AO157" s="95"/>
      <c r="AP157" s="95"/>
      <c r="AQ157" s="95"/>
      <c r="AR157" s="95"/>
      <c r="AS157" s="95"/>
      <c r="AT157" s="95"/>
      <c r="AU157" s="95"/>
      <c r="AV157" s="322"/>
      <c r="AW157" s="61"/>
    </row>
    <row r="158" spans="2:49" s="12" customFormat="1" ht="14.5" customHeight="1" x14ac:dyDescent="0.15">
      <c r="B158" s="20"/>
      <c r="C158" s="20"/>
      <c r="D158" s="20"/>
      <c r="E158" s="448"/>
      <c r="F158" s="448"/>
      <c r="G158" s="502"/>
      <c r="H158" s="395"/>
      <c r="I158" s="395"/>
      <c r="J158" s="395"/>
      <c r="K158" s="395"/>
      <c r="W158" s="140"/>
      <c r="X158" s="240"/>
      <c r="Y158" s="240"/>
      <c r="Z158" s="240"/>
      <c r="AA158" s="240"/>
      <c r="AB158" s="240"/>
      <c r="AC158" s="240"/>
      <c r="AD158" s="240"/>
      <c r="AE158" s="240"/>
      <c r="AF158" s="240"/>
      <c r="AG158" s="240"/>
      <c r="AH158" s="240"/>
      <c r="AI158" s="240"/>
      <c r="AJ158" s="240"/>
      <c r="AK158" s="240"/>
      <c r="AL158" s="61"/>
      <c r="AM158" s="121"/>
      <c r="AN158" s="95"/>
      <c r="AO158" s="95"/>
      <c r="AP158" s="95"/>
      <c r="AQ158" s="95"/>
      <c r="AR158" s="95"/>
      <c r="AS158" s="95"/>
      <c r="AT158" s="95"/>
      <c r="AU158" s="95"/>
      <c r="AV158" s="322"/>
      <c r="AW158" s="61"/>
    </row>
    <row r="159" spans="2:49" s="12" customFormat="1" ht="14.5" customHeight="1" x14ac:dyDescent="0.15">
      <c r="B159" s="19"/>
      <c r="C159" s="19"/>
      <c r="D159" s="19"/>
      <c r="E159" s="448"/>
      <c r="F159" s="448"/>
      <c r="G159" s="502"/>
      <c r="H159" s="64"/>
      <c r="I159" s="64"/>
      <c r="J159" s="64"/>
      <c r="K159" s="64"/>
      <c r="W159" s="140"/>
      <c r="X159" s="240"/>
      <c r="Y159" s="240"/>
      <c r="Z159" s="240"/>
      <c r="AA159" s="240"/>
      <c r="AB159" s="240"/>
      <c r="AC159" s="240"/>
      <c r="AD159" s="240"/>
      <c r="AE159" s="240"/>
      <c r="AF159" s="240"/>
      <c r="AG159" s="240"/>
      <c r="AH159" s="240"/>
      <c r="AI159" s="240"/>
      <c r="AJ159" s="240"/>
      <c r="AK159" s="240"/>
      <c r="AL159" s="61"/>
      <c r="AM159" s="121"/>
      <c r="AN159" s="95"/>
      <c r="AO159" s="95"/>
      <c r="AP159" s="95"/>
      <c r="AQ159" s="95"/>
      <c r="AR159" s="95"/>
      <c r="AS159" s="95"/>
      <c r="AT159" s="95"/>
      <c r="AU159" s="95"/>
      <c r="AV159" s="322"/>
      <c r="AW159" s="61"/>
    </row>
    <row r="160" spans="2:49" s="12" customFormat="1" ht="14.5" customHeight="1" x14ac:dyDescent="0.15">
      <c r="B160" s="19"/>
      <c r="C160" s="19"/>
      <c r="D160" s="19"/>
      <c r="E160" s="448"/>
      <c r="F160" s="448"/>
      <c r="G160" s="502"/>
      <c r="H160" s="67"/>
      <c r="I160" s="67"/>
      <c r="J160" s="67"/>
      <c r="K160" s="67"/>
      <c r="W160" s="140"/>
      <c r="X160" s="240"/>
      <c r="Y160" s="240"/>
      <c r="Z160" s="240"/>
      <c r="AA160" s="240"/>
      <c r="AB160" s="240"/>
      <c r="AC160" s="240"/>
      <c r="AD160" s="240"/>
      <c r="AE160" s="240"/>
      <c r="AF160" s="240"/>
      <c r="AG160" s="240"/>
      <c r="AH160" s="240"/>
      <c r="AI160" s="240"/>
      <c r="AJ160" s="240"/>
      <c r="AK160" s="240"/>
      <c r="AL160" s="61"/>
      <c r="AM160" s="121"/>
      <c r="AN160" s="95"/>
      <c r="AO160" s="95"/>
      <c r="AP160" s="95"/>
      <c r="AQ160" s="95"/>
      <c r="AR160" s="95"/>
      <c r="AS160" s="95"/>
      <c r="AT160" s="95"/>
      <c r="AU160" s="95"/>
      <c r="AV160" s="322"/>
      <c r="AW160" s="61"/>
    </row>
    <row r="161" spans="2:49" s="12" customFormat="1" ht="14.5" customHeight="1" x14ac:dyDescent="0.15">
      <c r="B161" s="19"/>
      <c r="C161" s="19"/>
      <c r="D161" s="19"/>
      <c r="E161" s="448"/>
      <c r="F161" s="448"/>
      <c r="G161" s="502"/>
      <c r="W161" s="140"/>
      <c r="X161" s="240"/>
      <c r="Y161" s="240"/>
      <c r="Z161" s="240"/>
      <c r="AA161" s="240"/>
      <c r="AB161" s="240"/>
      <c r="AC161" s="240"/>
      <c r="AD161" s="240"/>
      <c r="AE161" s="240"/>
      <c r="AF161" s="240"/>
      <c r="AG161" s="240"/>
      <c r="AH161" s="240"/>
      <c r="AI161" s="240"/>
      <c r="AJ161" s="240"/>
      <c r="AK161" s="240"/>
      <c r="AL161" s="61"/>
      <c r="AM161" s="121"/>
      <c r="AN161" s="95"/>
      <c r="AO161" s="95"/>
      <c r="AP161" s="95"/>
      <c r="AQ161" s="95"/>
      <c r="AR161" s="95"/>
      <c r="AS161" s="95"/>
      <c r="AT161" s="95"/>
      <c r="AU161" s="95"/>
      <c r="AV161" s="322"/>
      <c r="AW161" s="61"/>
    </row>
    <row r="162" spans="2:49" s="12" customFormat="1" ht="14.5" customHeight="1" x14ac:dyDescent="0.15">
      <c r="B162" s="19"/>
      <c r="C162" s="19"/>
      <c r="D162" s="19"/>
      <c r="E162" s="448"/>
      <c r="F162" s="448"/>
      <c r="G162" s="502"/>
      <c r="W162" s="140"/>
      <c r="X162" s="240"/>
      <c r="Y162" s="240"/>
      <c r="Z162" s="240"/>
      <c r="AA162" s="240"/>
      <c r="AB162" s="240"/>
      <c r="AC162" s="240"/>
      <c r="AD162" s="240"/>
      <c r="AE162" s="240"/>
      <c r="AF162" s="240"/>
      <c r="AG162" s="240"/>
      <c r="AH162" s="240"/>
      <c r="AI162" s="240"/>
      <c r="AJ162" s="240"/>
      <c r="AK162" s="240"/>
      <c r="AL162" s="61"/>
      <c r="AM162" s="121"/>
      <c r="AN162" s="95"/>
      <c r="AO162" s="95"/>
      <c r="AP162" s="95"/>
      <c r="AQ162" s="95"/>
      <c r="AR162" s="95"/>
      <c r="AS162" s="95"/>
      <c r="AT162" s="95"/>
      <c r="AU162" s="95"/>
      <c r="AV162" s="322"/>
      <c r="AW162" s="61"/>
    </row>
    <row r="163" spans="2:49" s="12" customFormat="1" ht="14.5" customHeight="1" x14ac:dyDescent="0.15">
      <c r="B163" s="19"/>
      <c r="C163" s="19"/>
      <c r="D163" s="19"/>
      <c r="E163" s="78"/>
      <c r="F163" s="80"/>
      <c r="G163" s="502"/>
      <c r="L163" s="1"/>
      <c r="M163" s="1"/>
      <c r="N163" s="1"/>
      <c r="O163" s="1"/>
      <c r="P163" s="1"/>
      <c r="Q163" s="1"/>
      <c r="R163" s="1"/>
      <c r="S163" s="1"/>
      <c r="T163" s="1"/>
      <c r="U163" s="1"/>
      <c r="W163" s="140"/>
      <c r="X163" s="240"/>
      <c r="Y163" s="240"/>
      <c r="Z163" s="240"/>
      <c r="AA163" s="240"/>
      <c r="AB163" s="240"/>
      <c r="AC163" s="240"/>
      <c r="AD163" s="240"/>
      <c r="AE163" s="240"/>
      <c r="AF163" s="240"/>
      <c r="AG163" s="240"/>
      <c r="AH163" s="240"/>
      <c r="AI163" s="240"/>
      <c r="AJ163" s="240"/>
      <c r="AK163" s="240"/>
      <c r="AL163" s="61"/>
      <c r="AM163" s="121"/>
      <c r="AN163" s="95"/>
      <c r="AO163" s="95"/>
      <c r="AP163" s="95"/>
      <c r="AQ163" s="95"/>
      <c r="AR163" s="95"/>
      <c r="AS163" s="95"/>
      <c r="AT163" s="95"/>
      <c r="AU163" s="95"/>
      <c r="AV163" s="322"/>
      <c r="AW163" s="61"/>
    </row>
    <row r="164" spans="2:49" s="12" customFormat="1" ht="14.5" customHeight="1" x14ac:dyDescent="0.15">
      <c r="B164" s="19"/>
      <c r="C164" s="19"/>
      <c r="D164" s="19"/>
      <c r="E164" s="444"/>
      <c r="F164" s="444"/>
      <c r="G164" s="503"/>
      <c r="L164" s="1"/>
      <c r="M164" s="1"/>
      <c r="N164" s="1"/>
      <c r="O164" s="1"/>
      <c r="P164" s="1"/>
      <c r="Q164" s="1"/>
      <c r="R164" s="1"/>
      <c r="S164" s="1"/>
      <c r="T164" s="1"/>
      <c r="U164" s="1"/>
      <c r="W164" s="140"/>
      <c r="X164" s="240"/>
      <c r="Y164" s="240"/>
      <c r="Z164" s="240"/>
      <c r="AA164" s="240"/>
      <c r="AB164" s="240"/>
      <c r="AC164" s="240"/>
      <c r="AD164" s="240"/>
      <c r="AE164" s="240"/>
      <c r="AF164" s="240"/>
      <c r="AG164" s="240"/>
      <c r="AH164" s="240"/>
      <c r="AI164" s="240"/>
      <c r="AJ164" s="240"/>
      <c r="AK164" s="240"/>
      <c r="AL164" s="61"/>
      <c r="AM164" s="121"/>
      <c r="AN164" s="95"/>
      <c r="AO164" s="95"/>
      <c r="AP164" s="95"/>
      <c r="AQ164" s="95"/>
      <c r="AR164" s="95"/>
      <c r="AS164" s="95"/>
      <c r="AT164" s="95"/>
      <c r="AU164" s="95"/>
      <c r="AV164" s="322"/>
      <c r="AW164" s="61"/>
    </row>
    <row r="165" spans="2:49" s="12" customFormat="1" ht="14.5" customHeight="1" x14ac:dyDescent="0.2">
      <c r="E165" s="444"/>
      <c r="F165" s="444"/>
      <c r="G165" s="503"/>
      <c r="L165"/>
      <c r="M165"/>
      <c r="N165"/>
      <c r="O165"/>
      <c r="P165"/>
      <c r="Q165"/>
      <c r="R165"/>
      <c r="S165"/>
      <c r="T165"/>
      <c r="U165"/>
      <c r="W165" s="140"/>
      <c r="X165" s="240"/>
      <c r="Y165" s="240"/>
      <c r="Z165" s="240"/>
      <c r="AA165" s="240"/>
      <c r="AB165" s="240"/>
      <c r="AC165" s="240"/>
      <c r="AD165" s="240"/>
      <c r="AE165" s="240"/>
      <c r="AF165" s="240"/>
      <c r="AG165" s="240"/>
      <c r="AH165" s="240"/>
      <c r="AI165" s="240"/>
      <c r="AJ165" s="240"/>
      <c r="AK165" s="240"/>
      <c r="AL165" s="61"/>
      <c r="AM165" s="121"/>
      <c r="AN165" s="95"/>
      <c r="AO165" s="95"/>
      <c r="AP165" s="95"/>
      <c r="AQ165" s="95"/>
      <c r="AR165" s="95"/>
      <c r="AS165" s="95"/>
      <c r="AT165" s="95"/>
      <c r="AU165" s="95"/>
      <c r="AV165" s="322"/>
      <c r="AW165" s="61"/>
    </row>
    <row r="166" spans="2:49" s="1" customFormat="1" x14ac:dyDescent="0.2">
      <c r="E166" s="445"/>
      <c r="F166" s="445"/>
      <c r="G166" s="504"/>
      <c r="L166"/>
      <c r="M166"/>
      <c r="N166"/>
      <c r="O166"/>
      <c r="P166"/>
      <c r="Q166"/>
      <c r="R166"/>
      <c r="S166"/>
      <c r="T166"/>
      <c r="U166"/>
      <c r="W166" s="137"/>
      <c r="X166" s="213"/>
      <c r="Y166" s="213"/>
      <c r="Z166" s="213"/>
      <c r="AA166" s="213"/>
      <c r="AB166" s="213"/>
      <c r="AC166" s="213"/>
      <c r="AD166" s="213"/>
      <c r="AE166" s="213"/>
      <c r="AF166" s="213"/>
      <c r="AG166" s="213"/>
      <c r="AH166" s="213"/>
      <c r="AI166" s="213"/>
      <c r="AJ166" s="213"/>
      <c r="AK166" s="213"/>
      <c r="AL166" s="79"/>
      <c r="AM166" s="122"/>
      <c r="AN166" s="96"/>
      <c r="AO166" s="96"/>
      <c r="AP166" s="96"/>
      <c r="AQ166" s="96"/>
      <c r="AR166" s="96"/>
      <c r="AS166" s="96"/>
      <c r="AT166" s="96"/>
      <c r="AU166" s="96"/>
      <c r="AV166" s="323"/>
      <c r="AW166" s="79"/>
    </row>
    <row r="167" spans="2:49" s="1" customFormat="1" ht="14.5" customHeight="1" x14ac:dyDescent="0.2">
      <c r="E167" s="447"/>
      <c r="F167" s="447"/>
      <c r="G167" s="505"/>
      <c r="L167"/>
      <c r="M167"/>
      <c r="N167"/>
      <c r="O167"/>
      <c r="P167"/>
      <c r="Q167"/>
      <c r="R167"/>
      <c r="S167"/>
      <c r="T167"/>
      <c r="U167"/>
      <c r="W167" s="137"/>
      <c r="X167" s="213"/>
      <c r="Y167" s="213"/>
      <c r="Z167" s="213"/>
      <c r="AA167" s="213"/>
      <c r="AB167" s="213"/>
      <c r="AC167" s="213"/>
      <c r="AD167" s="213"/>
      <c r="AE167" s="213"/>
      <c r="AF167" s="213"/>
      <c r="AG167" s="213"/>
      <c r="AH167" s="213"/>
      <c r="AI167" s="213"/>
      <c r="AJ167" s="213"/>
      <c r="AK167" s="213"/>
      <c r="AL167" s="79"/>
      <c r="AM167" s="122"/>
      <c r="AN167" s="96"/>
      <c r="AO167" s="96"/>
      <c r="AP167" s="96"/>
      <c r="AQ167" s="96"/>
      <c r="AR167" s="96"/>
      <c r="AS167" s="96"/>
      <c r="AT167" s="96"/>
      <c r="AU167" s="96"/>
      <c r="AV167" s="323"/>
      <c r="AW167" s="79"/>
    </row>
    <row r="168" spans="2:49" x14ac:dyDescent="0.2">
      <c r="AL168" s="310"/>
      <c r="AV168" s="324"/>
    </row>
    <row r="169" spans="2:49" x14ac:dyDescent="0.2">
      <c r="AL169" s="310"/>
      <c r="AV169" s="324"/>
    </row>
    <row r="170" spans="2:49" x14ac:dyDescent="0.2">
      <c r="AL170" s="310"/>
      <c r="AV170" s="324"/>
    </row>
    <row r="171" spans="2:49" x14ac:dyDescent="0.2">
      <c r="AL171" s="310"/>
      <c r="AV171" s="324"/>
    </row>
    <row r="172" spans="2:49" x14ac:dyDescent="0.2">
      <c r="AL172" s="310"/>
      <c r="AV172" s="324"/>
    </row>
    <row r="173" spans="2:49" x14ac:dyDescent="0.2">
      <c r="AL173" s="310"/>
      <c r="AV173" s="324"/>
    </row>
    <row r="174" spans="2:49" x14ac:dyDescent="0.2">
      <c r="AL174" s="310"/>
      <c r="AV174" s="324"/>
    </row>
    <row r="175" spans="2:49" x14ac:dyDescent="0.2">
      <c r="AL175" s="310"/>
      <c r="AV175" s="324"/>
    </row>
    <row r="176" spans="2:49" x14ac:dyDescent="0.2">
      <c r="AL176" s="310"/>
      <c r="AV176" s="324"/>
    </row>
    <row r="177" spans="38:48" x14ac:dyDescent="0.2">
      <c r="AL177" s="310"/>
      <c r="AV177" s="324"/>
    </row>
    <row r="178" spans="38:48" x14ac:dyDescent="0.2">
      <c r="AL178" s="310"/>
      <c r="AV178" s="324"/>
    </row>
    <row r="179" spans="38:48" x14ac:dyDescent="0.2">
      <c r="AL179" s="310"/>
      <c r="AV179" s="324"/>
    </row>
    <row r="180" spans="38:48" x14ac:dyDescent="0.2">
      <c r="AL180" s="310"/>
      <c r="AV180" s="324"/>
    </row>
    <row r="181" spans="38:48" x14ac:dyDescent="0.2">
      <c r="AL181" s="310"/>
      <c r="AV181" s="324"/>
    </row>
    <row r="182" spans="38:48" x14ac:dyDescent="0.2">
      <c r="AL182" s="310"/>
      <c r="AV182" s="324"/>
    </row>
    <row r="183" spans="38:48" x14ac:dyDescent="0.2">
      <c r="AL183" s="310"/>
      <c r="AV183" s="324"/>
    </row>
    <row r="184" spans="38:48" x14ac:dyDescent="0.2">
      <c r="AL184" s="310"/>
      <c r="AV184" s="324"/>
    </row>
    <row r="185" spans="38:48" x14ac:dyDescent="0.2">
      <c r="AL185" s="310"/>
      <c r="AV185" s="324"/>
    </row>
    <row r="186" spans="38:48" x14ac:dyDescent="0.2">
      <c r="AL186" s="310"/>
      <c r="AV186" s="324"/>
    </row>
    <row r="187" spans="38:48" x14ac:dyDescent="0.2">
      <c r="AL187" s="310"/>
      <c r="AV187" s="324"/>
    </row>
    <row r="188" spans="38:48" x14ac:dyDescent="0.2">
      <c r="AL188" s="310"/>
      <c r="AV188" s="324"/>
    </row>
    <row r="189" spans="38:48" x14ac:dyDescent="0.2">
      <c r="AL189" s="310"/>
      <c r="AV189" s="324"/>
    </row>
    <row r="190" spans="38:48" x14ac:dyDescent="0.2">
      <c r="AL190" s="310"/>
      <c r="AV190" s="324"/>
    </row>
    <row r="191" spans="38:48" x14ac:dyDescent="0.2">
      <c r="AL191" s="310"/>
      <c r="AV191" s="324"/>
    </row>
    <row r="192" spans="38:48" x14ac:dyDescent="0.2">
      <c r="AL192" s="310"/>
      <c r="AV192" s="324"/>
    </row>
    <row r="193" spans="38:48" x14ac:dyDescent="0.2">
      <c r="AL193" s="310"/>
      <c r="AV193" s="324"/>
    </row>
    <row r="194" spans="38:48" x14ac:dyDescent="0.2">
      <c r="AL194" s="310"/>
      <c r="AV194" s="324"/>
    </row>
    <row r="195" spans="38:48" x14ac:dyDescent="0.2">
      <c r="AL195" s="310"/>
      <c r="AV195" s="324"/>
    </row>
    <row r="196" spans="38:48" x14ac:dyDescent="0.2">
      <c r="AL196" s="310"/>
      <c r="AV196" s="324"/>
    </row>
    <row r="197" spans="38:48" x14ac:dyDescent="0.2">
      <c r="AL197" s="310"/>
      <c r="AV197" s="324"/>
    </row>
    <row r="198" spans="38:48" x14ac:dyDescent="0.2">
      <c r="AL198" s="310"/>
      <c r="AV198" s="324"/>
    </row>
    <row r="199" spans="38:48" x14ac:dyDescent="0.2">
      <c r="AL199" s="310"/>
      <c r="AV199" s="324"/>
    </row>
    <row r="200" spans="38:48" x14ac:dyDescent="0.2">
      <c r="AL200" s="310"/>
      <c r="AV200" s="324"/>
    </row>
    <row r="201" spans="38:48" x14ac:dyDescent="0.2">
      <c r="AL201" s="310"/>
      <c r="AV201" s="324"/>
    </row>
    <row r="202" spans="38:48" x14ac:dyDescent="0.2">
      <c r="AL202" s="310"/>
      <c r="AV202" s="324"/>
    </row>
    <row r="203" spans="38:48" x14ac:dyDescent="0.2">
      <c r="AL203" s="310"/>
      <c r="AV203" s="324"/>
    </row>
    <row r="204" spans="38:48" x14ac:dyDescent="0.2">
      <c r="AL204" s="310"/>
      <c r="AV204" s="324"/>
    </row>
    <row r="205" spans="38:48" x14ac:dyDescent="0.2">
      <c r="AL205" s="310"/>
      <c r="AV205" s="324"/>
    </row>
    <row r="206" spans="38:48" x14ac:dyDescent="0.2">
      <c r="AL206" s="310"/>
      <c r="AV206" s="324"/>
    </row>
    <row r="207" spans="38:48" x14ac:dyDescent="0.2">
      <c r="AL207" s="310"/>
      <c r="AV207" s="324"/>
    </row>
    <row r="208" spans="38:48" x14ac:dyDescent="0.2">
      <c r="AL208" s="310"/>
      <c r="AV208" s="324"/>
    </row>
    <row r="209" spans="38:48" x14ac:dyDescent="0.2">
      <c r="AL209" s="310"/>
      <c r="AV209" s="324"/>
    </row>
    <row r="210" spans="38:48" x14ac:dyDescent="0.2">
      <c r="AL210" s="310"/>
      <c r="AV210" s="324"/>
    </row>
    <row r="211" spans="38:48" x14ac:dyDescent="0.2">
      <c r="AL211" s="310"/>
      <c r="AV211" s="324"/>
    </row>
    <row r="212" spans="38:48" x14ac:dyDescent="0.2">
      <c r="AL212" s="310"/>
      <c r="AV212" s="324"/>
    </row>
    <row r="213" spans="38:48" x14ac:dyDescent="0.2">
      <c r="AL213" s="310"/>
      <c r="AV213" s="324"/>
    </row>
    <row r="214" spans="38:48" x14ac:dyDescent="0.2">
      <c r="AL214" s="310"/>
      <c r="AV214" s="324"/>
    </row>
    <row r="215" spans="38:48" x14ac:dyDescent="0.2">
      <c r="AL215" s="310"/>
      <c r="AV215" s="324"/>
    </row>
    <row r="216" spans="38:48" x14ac:dyDescent="0.2">
      <c r="AL216" s="310"/>
      <c r="AV216" s="324"/>
    </row>
    <row r="217" spans="38:48" x14ac:dyDescent="0.2">
      <c r="AL217" s="310"/>
      <c r="AV217" s="324"/>
    </row>
    <row r="218" spans="38:48" x14ac:dyDescent="0.2">
      <c r="AL218" s="310"/>
      <c r="AV218" s="324"/>
    </row>
    <row r="219" spans="38:48" x14ac:dyDescent="0.2">
      <c r="AL219" s="310"/>
      <c r="AV219" s="324"/>
    </row>
    <row r="220" spans="38:48" x14ac:dyDescent="0.2">
      <c r="AL220" s="310"/>
      <c r="AV220" s="324"/>
    </row>
    <row r="221" spans="38:48" x14ac:dyDescent="0.2">
      <c r="AL221" s="310"/>
      <c r="AV221" s="324"/>
    </row>
    <row r="222" spans="38:48" x14ac:dyDescent="0.2">
      <c r="AL222" s="310"/>
      <c r="AV222" s="324"/>
    </row>
    <row r="223" spans="38:48" x14ac:dyDescent="0.2">
      <c r="AL223" s="310"/>
      <c r="AV223" s="324"/>
    </row>
    <row r="224" spans="38:48" x14ac:dyDescent="0.2">
      <c r="AL224" s="310"/>
      <c r="AV224" s="324"/>
    </row>
    <row r="225" spans="38:48" x14ac:dyDescent="0.2">
      <c r="AL225" s="310"/>
      <c r="AV225" s="324"/>
    </row>
    <row r="226" spans="38:48" x14ac:dyDescent="0.2">
      <c r="AL226" s="310"/>
      <c r="AV226" s="324"/>
    </row>
    <row r="227" spans="38:48" x14ac:dyDescent="0.2">
      <c r="AL227" s="310"/>
      <c r="AV227" s="324"/>
    </row>
    <row r="228" spans="38:48" x14ac:dyDescent="0.2">
      <c r="AL228" s="310"/>
      <c r="AV228" s="324"/>
    </row>
    <row r="229" spans="38:48" x14ac:dyDescent="0.2">
      <c r="AL229" s="310"/>
      <c r="AV229" s="324"/>
    </row>
    <row r="230" spans="38:48" x14ac:dyDescent="0.2">
      <c r="AL230" s="310"/>
      <c r="AV230" s="324"/>
    </row>
    <row r="231" spans="38:48" x14ac:dyDescent="0.2">
      <c r="AL231" s="310"/>
      <c r="AV231" s="324"/>
    </row>
    <row r="232" spans="38:48" x14ac:dyDescent="0.2">
      <c r="AL232" s="310"/>
      <c r="AV232" s="324"/>
    </row>
    <row r="233" spans="38:48" x14ac:dyDescent="0.2">
      <c r="AL233" s="310"/>
      <c r="AV233" s="324"/>
    </row>
    <row r="234" spans="38:48" x14ac:dyDescent="0.2">
      <c r="AL234" s="310"/>
      <c r="AV234" s="324"/>
    </row>
    <row r="235" spans="38:48" x14ac:dyDescent="0.2">
      <c r="AL235" s="310"/>
      <c r="AV235" s="324"/>
    </row>
    <row r="236" spans="38:48" x14ac:dyDescent="0.2">
      <c r="AL236" s="310"/>
      <c r="AV236" s="324"/>
    </row>
    <row r="237" spans="38:48" x14ac:dyDescent="0.2">
      <c r="AL237" s="310"/>
      <c r="AV237" s="324"/>
    </row>
    <row r="238" spans="38:48" x14ac:dyDescent="0.2">
      <c r="AL238" s="310"/>
      <c r="AV238" s="324"/>
    </row>
    <row r="239" spans="38:48" x14ac:dyDescent="0.2">
      <c r="AL239" s="310"/>
      <c r="AV239" s="324"/>
    </row>
    <row r="240" spans="38:48" x14ac:dyDescent="0.2">
      <c r="AL240" s="310"/>
      <c r="AV240" s="324"/>
    </row>
    <row r="241" spans="38:48" x14ac:dyDescent="0.2">
      <c r="AL241" s="310"/>
      <c r="AV241" s="324"/>
    </row>
    <row r="242" spans="38:48" x14ac:dyDescent="0.2">
      <c r="AL242" s="310"/>
      <c r="AV242" s="324"/>
    </row>
    <row r="243" spans="38:48" x14ac:dyDescent="0.2">
      <c r="AL243" s="310"/>
      <c r="AV243" s="324"/>
    </row>
    <row r="244" spans="38:48" x14ac:dyDescent="0.2">
      <c r="AL244" s="310"/>
      <c r="AV244" s="324"/>
    </row>
    <row r="245" spans="38:48" x14ac:dyDescent="0.2">
      <c r="AL245" s="310"/>
      <c r="AV245" s="324"/>
    </row>
    <row r="246" spans="38:48" x14ac:dyDescent="0.2">
      <c r="AL246" s="310"/>
      <c r="AV246" s="324"/>
    </row>
    <row r="247" spans="38:48" x14ac:dyDescent="0.2">
      <c r="AL247" s="310"/>
      <c r="AV247" s="324"/>
    </row>
    <row r="248" spans="38:48" x14ac:dyDescent="0.2">
      <c r="AL248" s="310"/>
      <c r="AV248" s="324"/>
    </row>
    <row r="249" spans="38:48" x14ac:dyDescent="0.2">
      <c r="AL249" s="310"/>
      <c r="AV249" s="324"/>
    </row>
    <row r="250" spans="38:48" x14ac:dyDescent="0.2">
      <c r="AL250" s="310"/>
      <c r="AV250" s="324"/>
    </row>
    <row r="251" spans="38:48" x14ac:dyDescent="0.2">
      <c r="AL251" s="310"/>
      <c r="AV251" s="324"/>
    </row>
    <row r="252" spans="38:48" x14ac:dyDescent="0.2">
      <c r="AL252" s="310"/>
      <c r="AV252" s="324"/>
    </row>
    <row r="253" spans="38:48" x14ac:dyDescent="0.2">
      <c r="AL253" s="310"/>
      <c r="AV253" s="324"/>
    </row>
    <row r="254" spans="38:48" x14ac:dyDescent="0.2">
      <c r="AL254" s="310"/>
      <c r="AV254" s="324"/>
    </row>
    <row r="255" spans="38:48" x14ac:dyDescent="0.2">
      <c r="AL255" s="310"/>
      <c r="AV255" s="324"/>
    </row>
    <row r="256" spans="38:48" x14ac:dyDescent="0.2">
      <c r="AL256" s="310"/>
      <c r="AV256" s="324"/>
    </row>
    <row r="257" spans="38:48" x14ac:dyDescent="0.2">
      <c r="AL257" s="310"/>
      <c r="AV257" s="324"/>
    </row>
    <row r="258" spans="38:48" x14ac:dyDescent="0.2">
      <c r="AL258" s="310"/>
      <c r="AV258" s="324"/>
    </row>
    <row r="259" spans="38:48" x14ac:dyDescent="0.2">
      <c r="AL259" s="310"/>
      <c r="AV259" s="324"/>
    </row>
    <row r="260" spans="38:48" x14ac:dyDescent="0.2">
      <c r="AL260" s="310"/>
      <c r="AV260" s="324"/>
    </row>
    <row r="261" spans="38:48" x14ac:dyDescent="0.2">
      <c r="AL261" s="310"/>
      <c r="AV261" s="324"/>
    </row>
    <row r="262" spans="38:48" x14ac:dyDescent="0.2">
      <c r="AL262" s="310"/>
      <c r="AV262" s="324"/>
    </row>
    <row r="263" spans="38:48" x14ac:dyDescent="0.2">
      <c r="AL263" s="310"/>
      <c r="AV263" s="324"/>
    </row>
    <row r="264" spans="38:48" x14ac:dyDescent="0.2">
      <c r="AL264" s="310"/>
      <c r="AV264" s="324"/>
    </row>
    <row r="265" spans="38:48" x14ac:dyDescent="0.2">
      <c r="AL265" s="310"/>
      <c r="AV265" s="324"/>
    </row>
    <row r="266" spans="38:48" x14ac:dyDescent="0.2">
      <c r="AL266" s="310"/>
      <c r="AV266" s="324"/>
    </row>
    <row r="267" spans="38:48" x14ac:dyDescent="0.2">
      <c r="AL267" s="310"/>
      <c r="AV267" s="324"/>
    </row>
    <row r="268" spans="38:48" x14ac:dyDescent="0.2">
      <c r="AL268" s="310"/>
      <c r="AV268" s="324"/>
    </row>
    <row r="269" spans="38:48" x14ac:dyDescent="0.2">
      <c r="AL269" s="310"/>
      <c r="AV269" s="324"/>
    </row>
    <row r="270" spans="38:48" x14ac:dyDescent="0.2">
      <c r="AL270" s="310"/>
      <c r="AV270" s="324"/>
    </row>
    <row r="271" spans="38:48" x14ac:dyDescent="0.2">
      <c r="AL271" s="310"/>
      <c r="AV271" s="324"/>
    </row>
    <row r="272" spans="38:48" x14ac:dyDescent="0.2">
      <c r="AL272" s="310"/>
      <c r="AV272" s="324"/>
    </row>
    <row r="273" spans="38:48" x14ac:dyDescent="0.2">
      <c r="AL273" s="310"/>
      <c r="AV273" s="324"/>
    </row>
    <row r="274" spans="38:48" x14ac:dyDescent="0.2">
      <c r="AL274" s="310"/>
      <c r="AV274" s="324"/>
    </row>
    <row r="275" spans="38:48" x14ac:dyDescent="0.2">
      <c r="AL275" s="310"/>
      <c r="AV275" s="324"/>
    </row>
    <row r="276" spans="38:48" x14ac:dyDescent="0.2">
      <c r="AL276" s="310"/>
      <c r="AV276" s="324"/>
    </row>
    <row r="277" spans="38:48" x14ac:dyDescent="0.2">
      <c r="AL277" s="310"/>
      <c r="AV277" s="324"/>
    </row>
    <row r="278" spans="38:48" x14ac:dyDescent="0.2">
      <c r="AL278" s="310"/>
      <c r="AV278" s="324"/>
    </row>
    <row r="279" spans="38:48" x14ac:dyDescent="0.2">
      <c r="AL279" s="310"/>
      <c r="AV279" s="324"/>
    </row>
    <row r="280" spans="38:48" x14ac:dyDescent="0.2">
      <c r="AL280" s="310"/>
      <c r="AV280" s="324"/>
    </row>
    <row r="281" spans="38:48" x14ac:dyDescent="0.2">
      <c r="AL281" s="310"/>
      <c r="AV281" s="324"/>
    </row>
    <row r="282" spans="38:48" x14ac:dyDescent="0.2">
      <c r="AL282" s="310"/>
      <c r="AV282" s="324"/>
    </row>
    <row r="283" spans="38:48" x14ac:dyDescent="0.2">
      <c r="AL283" s="310"/>
      <c r="AV283" s="324"/>
    </row>
    <row r="284" spans="38:48" x14ac:dyDescent="0.2">
      <c r="AL284" s="310"/>
      <c r="AV284" s="324"/>
    </row>
    <row r="285" spans="38:48" x14ac:dyDescent="0.2">
      <c r="AL285" s="310"/>
      <c r="AV285" s="324"/>
    </row>
    <row r="286" spans="38:48" x14ac:dyDescent="0.2">
      <c r="AL286" s="310"/>
      <c r="AV286" s="324"/>
    </row>
    <row r="287" spans="38:48" x14ac:dyDescent="0.2">
      <c r="AL287" s="310"/>
      <c r="AV287" s="324"/>
    </row>
    <row r="288" spans="38:48" x14ac:dyDescent="0.2">
      <c r="AL288" s="310"/>
      <c r="AV288" s="324"/>
    </row>
    <row r="289" spans="38:48" x14ac:dyDescent="0.2">
      <c r="AL289" s="310"/>
      <c r="AV289" s="324"/>
    </row>
    <row r="290" spans="38:48" x14ac:dyDescent="0.2">
      <c r="AL290" s="310"/>
      <c r="AV290" s="324"/>
    </row>
    <row r="291" spans="38:48" x14ac:dyDescent="0.2">
      <c r="AL291" s="310"/>
      <c r="AV291" s="324"/>
    </row>
    <row r="292" spans="38:48" x14ac:dyDescent="0.2">
      <c r="AL292" s="310"/>
      <c r="AV292" s="324"/>
    </row>
    <row r="293" spans="38:48" x14ac:dyDescent="0.2">
      <c r="AL293" s="310"/>
      <c r="AV293" s="324"/>
    </row>
    <row r="294" spans="38:48" x14ac:dyDescent="0.2">
      <c r="AL294" s="310"/>
      <c r="AV294" s="324"/>
    </row>
    <row r="295" spans="38:48" x14ac:dyDescent="0.2">
      <c r="AL295" s="310"/>
      <c r="AV295" s="324"/>
    </row>
    <row r="296" spans="38:48" x14ac:dyDescent="0.2">
      <c r="AL296" s="310"/>
      <c r="AV296" s="324"/>
    </row>
    <row r="297" spans="38:48" x14ac:dyDescent="0.2">
      <c r="AL297" s="310"/>
      <c r="AV297" s="324"/>
    </row>
    <row r="298" spans="38:48" x14ac:dyDescent="0.2">
      <c r="AL298" s="310"/>
      <c r="AV298" s="324"/>
    </row>
    <row r="299" spans="38:48" x14ac:dyDescent="0.2">
      <c r="AL299" s="310"/>
      <c r="AV299" s="324"/>
    </row>
    <row r="300" spans="38:48" x14ac:dyDescent="0.2">
      <c r="AL300" s="310"/>
      <c r="AV300" s="324"/>
    </row>
    <row r="301" spans="38:48" x14ac:dyDescent="0.2">
      <c r="AL301" s="310"/>
      <c r="AV301" s="324"/>
    </row>
    <row r="302" spans="38:48" x14ac:dyDescent="0.2">
      <c r="AL302" s="310"/>
      <c r="AV302" s="324"/>
    </row>
    <row r="303" spans="38:48" x14ac:dyDescent="0.2">
      <c r="AL303" s="310"/>
      <c r="AV303" s="324"/>
    </row>
    <row r="304" spans="38:48" x14ac:dyDescent="0.2">
      <c r="AL304" s="310"/>
      <c r="AV304" s="324"/>
    </row>
    <row r="305" spans="38:48" x14ac:dyDescent="0.2">
      <c r="AL305" s="310"/>
      <c r="AV305" s="324"/>
    </row>
    <row r="306" spans="38:48" x14ac:dyDescent="0.2">
      <c r="AL306" s="310"/>
      <c r="AV306" s="324"/>
    </row>
    <row r="307" spans="38:48" x14ac:dyDescent="0.2">
      <c r="AL307" s="310"/>
      <c r="AV307" s="324"/>
    </row>
    <row r="308" spans="38:48" x14ac:dyDescent="0.2">
      <c r="AL308" s="310"/>
      <c r="AV308" s="324"/>
    </row>
    <row r="309" spans="38:48" x14ac:dyDescent="0.2">
      <c r="AL309" s="310"/>
      <c r="AV309" s="324"/>
    </row>
    <row r="310" spans="38:48" x14ac:dyDescent="0.2">
      <c r="AL310" s="310"/>
      <c r="AV310" s="324"/>
    </row>
    <row r="311" spans="38:48" x14ac:dyDescent="0.2">
      <c r="AL311" s="310"/>
      <c r="AV311" s="324"/>
    </row>
    <row r="312" spans="38:48" x14ac:dyDescent="0.2">
      <c r="AL312" s="310"/>
      <c r="AV312" s="324"/>
    </row>
    <row r="313" spans="38:48" x14ac:dyDescent="0.2">
      <c r="AL313" s="310"/>
      <c r="AV313" s="324"/>
    </row>
    <row r="314" spans="38:48" x14ac:dyDescent="0.2">
      <c r="AL314" s="310"/>
      <c r="AV314" s="324"/>
    </row>
    <row r="315" spans="38:48" x14ac:dyDescent="0.2">
      <c r="AL315" s="310"/>
      <c r="AV315" s="324"/>
    </row>
    <row r="316" spans="38:48" x14ac:dyDescent="0.2">
      <c r="AL316" s="310"/>
      <c r="AV316" s="324"/>
    </row>
    <row r="317" spans="38:48" x14ac:dyDescent="0.2">
      <c r="AL317" s="310"/>
      <c r="AV317" s="324"/>
    </row>
    <row r="318" spans="38:48" x14ac:dyDescent="0.2">
      <c r="AL318" s="310"/>
      <c r="AV318" s="324"/>
    </row>
    <row r="319" spans="38:48" x14ac:dyDescent="0.2">
      <c r="AL319" s="310"/>
      <c r="AV319" s="324"/>
    </row>
    <row r="320" spans="38:48" x14ac:dyDescent="0.2">
      <c r="AL320" s="310"/>
      <c r="AV320" s="324"/>
    </row>
    <row r="321" spans="38:48" x14ac:dyDescent="0.2">
      <c r="AL321" s="310"/>
      <c r="AV321" s="324"/>
    </row>
    <row r="322" spans="38:48" x14ac:dyDescent="0.2">
      <c r="AL322" s="310"/>
      <c r="AV322" s="324"/>
    </row>
    <row r="323" spans="38:48" x14ac:dyDescent="0.2">
      <c r="AL323" s="310"/>
      <c r="AV323" s="324"/>
    </row>
    <row r="324" spans="38:48" x14ac:dyDescent="0.2">
      <c r="AL324" s="310"/>
      <c r="AV324" s="324"/>
    </row>
    <row r="325" spans="38:48" x14ac:dyDescent="0.2">
      <c r="AL325" s="310"/>
      <c r="AV325" s="324"/>
    </row>
    <row r="326" spans="38:48" x14ac:dyDescent="0.2">
      <c r="AL326" s="310"/>
      <c r="AV326" s="324"/>
    </row>
    <row r="327" spans="38:48" x14ac:dyDescent="0.2">
      <c r="AL327" s="310"/>
      <c r="AV327" s="324"/>
    </row>
    <row r="328" spans="38:48" x14ac:dyDescent="0.2">
      <c r="AL328" s="310"/>
      <c r="AV328" s="324"/>
    </row>
    <row r="329" spans="38:48" x14ac:dyDescent="0.2">
      <c r="AL329" s="310"/>
      <c r="AV329" s="324"/>
    </row>
    <row r="330" spans="38:48" x14ac:dyDescent="0.2">
      <c r="AL330" s="310"/>
      <c r="AV330" s="324"/>
    </row>
    <row r="331" spans="38:48" x14ac:dyDescent="0.2">
      <c r="AL331" s="310"/>
      <c r="AV331" s="324"/>
    </row>
    <row r="332" spans="38:48" x14ac:dyDescent="0.2">
      <c r="AL332" s="310"/>
      <c r="AV332" s="324"/>
    </row>
    <row r="333" spans="38:48" x14ac:dyDescent="0.2">
      <c r="AL333" s="310"/>
    </row>
    <row r="334" spans="38:48" x14ac:dyDescent="0.2">
      <c r="AL334" s="310"/>
    </row>
    <row r="335" spans="38:48" x14ac:dyDescent="0.2">
      <c r="AL335" s="310"/>
    </row>
    <row r="336" spans="38:48" x14ac:dyDescent="0.2">
      <c r="AL336" s="310"/>
    </row>
    <row r="337" spans="38:38" x14ac:dyDescent="0.2">
      <c r="AL337" s="310"/>
    </row>
    <row r="338" spans="38:38" x14ac:dyDescent="0.2">
      <c r="AL338" s="310"/>
    </row>
    <row r="339" spans="38:38" x14ac:dyDescent="0.2">
      <c r="AL339" s="310"/>
    </row>
    <row r="340" spans="38:38" x14ac:dyDescent="0.2">
      <c r="AL340" s="310"/>
    </row>
    <row r="341" spans="38:38" x14ac:dyDescent="0.2">
      <c r="AL341" s="310"/>
    </row>
    <row r="342" spans="38:38" x14ac:dyDescent="0.2">
      <c r="AL342" s="310"/>
    </row>
    <row r="343" spans="38:38" x14ac:dyDescent="0.2">
      <c r="AL343" s="310"/>
    </row>
    <row r="344" spans="38:38" x14ac:dyDescent="0.2">
      <c r="AL344" s="310"/>
    </row>
    <row r="345" spans="38:38" x14ac:dyDescent="0.2">
      <c r="AL345" s="310"/>
    </row>
    <row r="346" spans="38:38" x14ac:dyDescent="0.2">
      <c r="AL346" s="310"/>
    </row>
    <row r="347" spans="38:38" x14ac:dyDescent="0.2">
      <c r="AL347" s="310"/>
    </row>
    <row r="348" spans="38:38" x14ac:dyDescent="0.2">
      <c r="AL348" s="310"/>
    </row>
    <row r="349" spans="38:38" x14ac:dyDescent="0.2">
      <c r="AL349" s="310"/>
    </row>
    <row r="350" spans="38:38" x14ac:dyDescent="0.2">
      <c r="AL350" s="310"/>
    </row>
    <row r="351" spans="38:38" x14ac:dyDescent="0.2">
      <c r="AL351" s="310"/>
    </row>
    <row r="352" spans="38:38" x14ac:dyDescent="0.2">
      <c r="AL352" s="310"/>
    </row>
    <row r="353" spans="38:38" x14ac:dyDescent="0.2">
      <c r="AL353" s="310"/>
    </row>
    <row r="354" spans="38:38" x14ac:dyDescent="0.2">
      <c r="AL354" s="310"/>
    </row>
    <row r="355" spans="38:38" x14ac:dyDescent="0.2">
      <c r="AL355" s="310"/>
    </row>
    <row r="356" spans="38:38" x14ac:dyDescent="0.2">
      <c r="AL356" s="310"/>
    </row>
    <row r="357" spans="38:38" x14ac:dyDescent="0.2">
      <c r="AL357" s="310"/>
    </row>
    <row r="358" spans="38:38" x14ac:dyDescent="0.2">
      <c r="AL358" s="310"/>
    </row>
    <row r="359" spans="38:38" x14ac:dyDescent="0.2">
      <c r="AL359" s="310"/>
    </row>
    <row r="360" spans="38:38" x14ac:dyDescent="0.2">
      <c r="AL360" s="310"/>
    </row>
    <row r="361" spans="38:38" x14ac:dyDescent="0.2">
      <c r="AL361" s="310"/>
    </row>
    <row r="362" spans="38:38" x14ac:dyDescent="0.2">
      <c r="AL362" s="310"/>
    </row>
    <row r="363" spans="38:38" x14ac:dyDescent="0.2">
      <c r="AL363" s="310"/>
    </row>
    <row r="364" spans="38:38" x14ac:dyDescent="0.2">
      <c r="AL364" s="310"/>
    </row>
    <row r="365" spans="38:38" x14ac:dyDescent="0.2">
      <c r="AL365" s="310"/>
    </row>
    <row r="366" spans="38:38" x14ac:dyDescent="0.2">
      <c r="AL366" s="310"/>
    </row>
    <row r="367" spans="38:38" x14ac:dyDescent="0.2">
      <c r="AL367" s="310"/>
    </row>
    <row r="368" spans="38:38" x14ac:dyDescent="0.2">
      <c r="AL368" s="310"/>
    </row>
    <row r="369" spans="38:38" x14ac:dyDescent="0.2">
      <c r="AL369" s="310"/>
    </row>
    <row r="370" spans="38:38" x14ac:dyDescent="0.2">
      <c r="AL370" s="310"/>
    </row>
    <row r="371" spans="38:38" x14ac:dyDescent="0.2">
      <c r="AL371" s="310"/>
    </row>
    <row r="372" spans="38:38" x14ac:dyDescent="0.2">
      <c r="AL372" s="310"/>
    </row>
    <row r="373" spans="38:38" x14ac:dyDescent="0.2">
      <c r="AL373" s="310"/>
    </row>
    <row r="374" spans="38:38" x14ac:dyDescent="0.2">
      <c r="AL374" s="310"/>
    </row>
    <row r="375" spans="38:38" x14ac:dyDescent="0.2">
      <c r="AL375" s="310"/>
    </row>
    <row r="376" spans="38:38" x14ac:dyDescent="0.2">
      <c r="AL376" s="310"/>
    </row>
    <row r="377" spans="38:38" x14ac:dyDescent="0.2">
      <c r="AL377" s="310"/>
    </row>
    <row r="378" spans="38:38" x14ac:dyDescent="0.2">
      <c r="AL378" s="310"/>
    </row>
    <row r="379" spans="38:38" x14ac:dyDescent="0.2">
      <c r="AL379" s="310"/>
    </row>
    <row r="380" spans="38:38" x14ac:dyDescent="0.2">
      <c r="AL380" s="310"/>
    </row>
    <row r="381" spans="38:38" x14ac:dyDescent="0.2">
      <c r="AL381" s="310"/>
    </row>
    <row r="382" spans="38:38" x14ac:dyDescent="0.2">
      <c r="AL382" s="310"/>
    </row>
    <row r="383" spans="38:38" x14ac:dyDescent="0.2">
      <c r="AL383" s="310"/>
    </row>
    <row r="384" spans="38:38" x14ac:dyDescent="0.2">
      <c r="AL384" s="310"/>
    </row>
    <row r="385" spans="38:38" x14ac:dyDescent="0.2">
      <c r="AL385" s="310"/>
    </row>
    <row r="386" spans="38:38" x14ac:dyDescent="0.2">
      <c r="AL386" s="310"/>
    </row>
    <row r="387" spans="38:38" x14ac:dyDescent="0.2">
      <c r="AL387" s="310"/>
    </row>
    <row r="388" spans="38:38" x14ac:dyDescent="0.2">
      <c r="AL388" s="310"/>
    </row>
    <row r="389" spans="38:38" x14ac:dyDescent="0.2">
      <c r="AL389" s="310"/>
    </row>
    <row r="390" spans="38:38" x14ac:dyDescent="0.2">
      <c r="AL390" s="310"/>
    </row>
    <row r="391" spans="38:38" x14ac:dyDescent="0.2">
      <c r="AL391" s="310"/>
    </row>
    <row r="392" spans="38:38" x14ac:dyDescent="0.2">
      <c r="AL392" s="310"/>
    </row>
    <row r="393" spans="38:38" x14ac:dyDescent="0.2">
      <c r="AL393" s="310"/>
    </row>
    <row r="394" spans="38:38" x14ac:dyDescent="0.2">
      <c r="AL394" s="310"/>
    </row>
    <row r="395" spans="38:38" x14ac:dyDescent="0.2">
      <c r="AL395" s="310"/>
    </row>
    <row r="396" spans="38:38" x14ac:dyDescent="0.2">
      <c r="AL396" s="310"/>
    </row>
    <row r="397" spans="38:38" x14ac:dyDescent="0.2">
      <c r="AL397" s="310"/>
    </row>
    <row r="398" spans="38:38" x14ac:dyDescent="0.2">
      <c r="AL398" s="310"/>
    </row>
    <row r="399" spans="38:38" x14ac:dyDescent="0.2">
      <c r="AL399" s="310"/>
    </row>
    <row r="400" spans="38:38" x14ac:dyDescent="0.2">
      <c r="AL400" s="310"/>
    </row>
    <row r="401" spans="38:38" x14ac:dyDescent="0.2">
      <c r="AL401" s="310"/>
    </row>
    <row r="402" spans="38:38" x14ac:dyDescent="0.2">
      <c r="AL402" s="310"/>
    </row>
    <row r="403" spans="38:38" x14ac:dyDescent="0.2">
      <c r="AL403" s="310"/>
    </row>
    <row r="404" spans="38:38" x14ac:dyDescent="0.2">
      <c r="AL404" s="310"/>
    </row>
    <row r="405" spans="38:38" x14ac:dyDescent="0.2">
      <c r="AL405" s="310"/>
    </row>
    <row r="406" spans="38:38" x14ac:dyDescent="0.2">
      <c r="AL406" s="310"/>
    </row>
  </sheetData>
  <sheetProtection selectLockedCells="1"/>
  <protectedRanges>
    <protectedRange sqref="H51:V136 L146:U147 L141:U141 X51:AL51 V146:AL150 V140 V144:AL144" name="Bereich2"/>
  </protectedRanges>
  <mergeCells count="100">
    <mergeCell ref="I39:M39"/>
    <mergeCell ref="I40:M40"/>
    <mergeCell ref="I41:M41"/>
    <mergeCell ref="AM96:AV96"/>
    <mergeCell ref="AM86:AV86"/>
    <mergeCell ref="AM69:AV69"/>
    <mergeCell ref="AM105:AV105"/>
    <mergeCell ref="X50:AA50"/>
    <mergeCell ref="AM107:AV107"/>
    <mergeCell ref="H147:I147"/>
    <mergeCell ref="H148:I148"/>
    <mergeCell ref="H149:I149"/>
    <mergeCell ref="AM140:AV140"/>
    <mergeCell ref="B140:C140"/>
    <mergeCell ref="B55:C55"/>
    <mergeCell ref="B56:C56"/>
    <mergeCell ref="B57:C57"/>
    <mergeCell ref="B58:C58"/>
    <mergeCell ref="B59:C59"/>
    <mergeCell ref="B145:C145"/>
    <mergeCell ref="B60:C60"/>
    <mergeCell ref="B61:C61"/>
    <mergeCell ref="B62:C62"/>
    <mergeCell ref="B63:C63"/>
    <mergeCell ref="E152:F152"/>
    <mergeCell ref="E153:F153"/>
    <mergeCell ref="E154:F154"/>
    <mergeCell ref="E155:F155"/>
    <mergeCell ref="B144:C144"/>
    <mergeCell ref="B65:C65"/>
    <mergeCell ref="B66:C66"/>
    <mergeCell ref="B67:C67"/>
    <mergeCell ref="B68:C68"/>
    <mergeCell ref="B64:C64"/>
    <mergeCell ref="L145:U145"/>
    <mergeCell ref="H155:I155"/>
    <mergeCell ref="H143:I143"/>
    <mergeCell ref="H153:I153"/>
    <mergeCell ref="H150:I150"/>
    <mergeCell ref="H140:I140"/>
    <mergeCell ref="H141:I141"/>
    <mergeCell ref="H142:I142"/>
    <mergeCell ref="E167:F167"/>
    <mergeCell ref="E164:F164"/>
    <mergeCell ref="E156:F156"/>
    <mergeCell ref="E157:F157"/>
    <mergeCell ref="E158:F158"/>
    <mergeCell ref="E159:F159"/>
    <mergeCell ref="E160:F160"/>
    <mergeCell ref="AM116:AV116"/>
    <mergeCell ref="AM114:AV114"/>
    <mergeCell ref="H151:I151"/>
    <mergeCell ref="H152:I152"/>
    <mergeCell ref="H145:I145"/>
    <mergeCell ref="H146:I146"/>
    <mergeCell ref="E161:F161"/>
    <mergeCell ref="E162:F162"/>
    <mergeCell ref="L143:U144"/>
    <mergeCell ref="AM137:AV137"/>
    <mergeCell ref="AM149:AV149"/>
    <mergeCell ref="H156:I156"/>
    <mergeCell ref="B34:F34"/>
    <mergeCell ref="I35:M35"/>
    <mergeCell ref="I36:M36"/>
    <mergeCell ref="I37:M37"/>
    <mergeCell ref="I38:M38"/>
    <mergeCell ref="E165:F165"/>
    <mergeCell ref="E166:F166"/>
    <mergeCell ref="B146:C146"/>
    <mergeCell ref="B147:C147"/>
    <mergeCell ref="B149:C149"/>
    <mergeCell ref="B148:C148"/>
    <mergeCell ref="B141:C141"/>
    <mergeCell ref="B142:C142"/>
    <mergeCell ref="B143:C143"/>
    <mergeCell ref="C35:F35"/>
    <mergeCell ref="C36:F36"/>
    <mergeCell ref="C37:F37"/>
    <mergeCell ref="C38:F38"/>
    <mergeCell ref="B48:C48"/>
    <mergeCell ref="C39:F39"/>
    <mergeCell ref="C40:F40"/>
    <mergeCell ref="C41:F41"/>
    <mergeCell ref="G19:O20"/>
    <mergeCell ref="I22:M31"/>
    <mergeCell ref="B51:C51"/>
    <mergeCell ref="B52:C52"/>
    <mergeCell ref="B53:C53"/>
    <mergeCell ref="B54:C54"/>
    <mergeCell ref="O34:U34"/>
    <mergeCell ref="O35:U35"/>
    <mergeCell ref="O36:U36"/>
    <mergeCell ref="O37:U37"/>
    <mergeCell ref="O38:U38"/>
    <mergeCell ref="O39:U39"/>
    <mergeCell ref="O40:U40"/>
    <mergeCell ref="O41:U41"/>
    <mergeCell ref="H43:U43"/>
    <mergeCell ref="B43:F43"/>
    <mergeCell ref="H34:M34"/>
  </mergeCells>
  <dataValidations count="3">
    <dataValidation type="whole" allowBlank="1" showInputMessage="1" showErrorMessage="1" sqref="I38:M41" xr:uid="{00000000-0002-0000-0000-000000000000}">
      <formula1>1</formula1>
      <formula2>1E+27</formula2>
    </dataValidation>
    <dataValidation type="whole" allowBlank="1" showInputMessage="1" showErrorMessage="1" sqref="H51:U68 H70:U136" xr:uid="{00000000-0002-0000-0000-000001000000}">
      <formula1>1</formula1>
      <formula2>1000</formula2>
    </dataValidation>
    <dataValidation type="whole" allowBlank="1" showInputMessage="1" showErrorMessage="1" sqref="G140:G149" xr:uid="{00000000-0002-0000-0000-000002000000}">
      <formula1>1</formula1>
      <formula2>10000</formula2>
    </dataValidation>
  </dataValidations>
  <hyperlinks>
    <hyperlink ref="O40" r:id="rId1" xr:uid="{00000000-0004-0000-0000-000000000000}"/>
    <hyperlink ref="O40:S40" r:id="rId2" display="info@kletterkultur.com" xr:uid="{00000000-0004-0000-0000-000001000000}"/>
  </hyperlinks>
  <pageMargins left="0" right="0" top="0" bottom="0" header="0" footer="0"/>
  <pageSetup paperSize="9" scale="35" fitToWidth="0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Preisliste 24_4_2015_mit rabatt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Netz</dc:creator>
  <cp:lastModifiedBy>tom@kletterkultur.com</cp:lastModifiedBy>
  <cp:lastPrinted>2016-01-16T10:22:06Z</cp:lastPrinted>
  <dcterms:created xsi:type="dcterms:W3CDTF">2015-04-17T14:11:59Z</dcterms:created>
  <dcterms:modified xsi:type="dcterms:W3CDTF">2019-06-25T12:02:30Z</dcterms:modified>
</cp:coreProperties>
</file>