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4"/>
  <workbookPr/>
  <mc:AlternateContent xmlns:mc="http://schemas.openxmlformats.org/markup-compatibility/2006">
    <mc:Choice Requires="x15">
      <x15ac:absPath xmlns:x15ac="http://schemas.microsoft.com/office/spreadsheetml/2010/11/ac" url="/Volumes/Kletterkultur/+ Preislisten +/"/>
    </mc:Choice>
  </mc:AlternateContent>
  <xr:revisionPtr revIDLastSave="0" documentId="8_{F6F88E40-4D33-0C43-9260-641AED330C6B}" xr6:coauthVersionLast="36" xr6:coauthVersionMax="36" xr10:uidLastSave="{00000000-0000-0000-0000-000000000000}"/>
  <bookViews>
    <workbookView xWindow="0" yWindow="0" windowWidth="16680" windowHeight="21000" activeTab="1" xr2:uid="{00000000-000D-0000-FFFF-FFFF00000000}"/>
  </bookViews>
  <sheets>
    <sheet name="INFO's und Übersichten" sheetId="2" r:id="rId1"/>
    <sheet name="NEW         GFK - Volumen" sheetId="3" r:id="rId2"/>
    <sheet name="Holzvolumen" sheetId="4" r:id="rId3"/>
    <sheet name="PU - Griffe" sheetId="5" r:id="rId4"/>
    <sheet name="NEW         PE - Griffe" sheetId="6" r:id="rId5"/>
    <sheet name="NEW         Griff- &amp; Mattenrein" sheetId="7" r:id="rId6"/>
  </sheets>
  <calcPr calcId="181029" concurrentCalc="0"/>
</workbook>
</file>

<file path=xl/calcChain.xml><?xml version="1.0" encoding="utf-8"?>
<calcChain xmlns="http://schemas.openxmlformats.org/spreadsheetml/2006/main">
  <c r="E8" i="4" l="1"/>
  <c r="F13" i="6"/>
  <c r="W13" i="6"/>
  <c r="D43" i="2"/>
  <c r="X8" i="4"/>
  <c r="X25" i="4"/>
  <c r="Y25" i="4"/>
  <c r="Z25" i="4"/>
  <c r="W11" i="6"/>
  <c r="W12" i="6"/>
  <c r="Z13" i="6"/>
  <c r="G47" i="4"/>
  <c r="AB8" i="4"/>
  <c r="AB30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T51" i="4"/>
  <c r="H47" i="4"/>
  <c r="K47" i="4"/>
  <c r="I47" i="4"/>
  <c r="T50" i="4"/>
  <c r="T8" i="4"/>
  <c r="E9" i="4"/>
  <c r="T9" i="4"/>
  <c r="E10" i="4"/>
  <c r="T10" i="4"/>
  <c r="E11" i="4"/>
  <c r="T11" i="4"/>
  <c r="E12" i="4"/>
  <c r="T12" i="4"/>
  <c r="E13" i="4"/>
  <c r="T13" i="4"/>
  <c r="E14" i="4"/>
  <c r="T14" i="4"/>
  <c r="E15" i="4"/>
  <c r="T15" i="4"/>
  <c r="E16" i="4"/>
  <c r="T16" i="4"/>
  <c r="E17" i="4"/>
  <c r="T17" i="4"/>
  <c r="E18" i="4"/>
  <c r="T18" i="4"/>
  <c r="E19" i="4"/>
  <c r="T19" i="4"/>
  <c r="E20" i="4"/>
  <c r="T20" i="4"/>
  <c r="E21" i="4"/>
  <c r="T21" i="4"/>
  <c r="E22" i="4"/>
  <c r="T22" i="4"/>
  <c r="E23" i="4"/>
  <c r="T23" i="4"/>
  <c r="E24" i="4"/>
  <c r="T24" i="4"/>
  <c r="E30" i="4"/>
  <c r="T30" i="4"/>
  <c r="E25" i="4"/>
  <c r="T25" i="4"/>
  <c r="T49" i="4"/>
  <c r="X9" i="4"/>
  <c r="Y9" i="4"/>
  <c r="Z9" i="4"/>
  <c r="X10" i="4"/>
  <c r="Y10" i="4"/>
  <c r="Z10" i="4"/>
  <c r="X11" i="4"/>
  <c r="Y11" i="4"/>
  <c r="Z11" i="4"/>
  <c r="X12" i="4"/>
  <c r="Y12" i="4"/>
  <c r="Z12" i="4"/>
  <c r="X13" i="4"/>
  <c r="Y13" i="4"/>
  <c r="Z13" i="4"/>
  <c r="X14" i="4"/>
  <c r="Y14" i="4"/>
  <c r="Z14" i="4"/>
  <c r="X15" i="4"/>
  <c r="Y15" i="4"/>
  <c r="Z15" i="4"/>
  <c r="X16" i="4"/>
  <c r="Y16" i="4"/>
  <c r="Z16" i="4"/>
  <c r="X17" i="4"/>
  <c r="Y17" i="4"/>
  <c r="Z17" i="4"/>
  <c r="X18" i="4"/>
  <c r="Y18" i="4"/>
  <c r="Z18" i="4"/>
  <c r="X19" i="4"/>
  <c r="Y19" i="4"/>
  <c r="Z19" i="4"/>
  <c r="X20" i="4"/>
  <c r="Y20" i="4"/>
  <c r="Z20" i="4"/>
  <c r="X21" i="4"/>
  <c r="Y21" i="4"/>
  <c r="Z21" i="4"/>
  <c r="X22" i="4"/>
  <c r="Y22" i="4"/>
  <c r="Z22" i="4"/>
  <c r="X23" i="4"/>
  <c r="Y23" i="4"/>
  <c r="Z23" i="4"/>
  <c r="X24" i="4"/>
  <c r="Y24" i="4"/>
  <c r="Z24" i="4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Z38" i="6"/>
  <c r="Z40" i="6"/>
  <c r="Z41" i="6"/>
  <c r="Z42" i="6"/>
  <c r="Z44" i="6"/>
  <c r="Z53" i="6"/>
  <c r="Z39" i="6"/>
  <c r="Z43" i="6"/>
  <c r="Z12" i="6"/>
  <c r="Z20" i="6"/>
  <c r="Z21" i="6"/>
  <c r="Z18" i="6"/>
  <c r="Z19" i="6"/>
  <c r="Z26" i="6"/>
  <c r="Z27" i="6"/>
  <c r="Z28" i="6"/>
  <c r="Z29" i="6"/>
  <c r="Z30" i="6"/>
  <c r="Z11" i="6"/>
  <c r="Z22" i="6"/>
  <c r="Z23" i="6"/>
  <c r="Z24" i="6"/>
  <c r="Z25" i="6"/>
  <c r="Z31" i="6"/>
  <c r="Z32" i="6"/>
  <c r="Z33" i="6"/>
  <c r="Z37" i="6"/>
  <c r="Z45" i="6"/>
  <c r="Z46" i="6"/>
  <c r="Z47" i="6"/>
  <c r="Z48" i="6"/>
  <c r="Z49" i="6"/>
  <c r="Z50" i="6"/>
  <c r="Z51" i="6"/>
  <c r="Z52" i="6"/>
  <c r="Z54" i="6"/>
  <c r="W61" i="6"/>
  <c r="W30" i="6"/>
  <c r="W38" i="6"/>
  <c r="W39" i="6"/>
  <c r="W40" i="6"/>
  <c r="W41" i="6"/>
  <c r="W42" i="6"/>
  <c r="W43" i="6"/>
  <c r="W46" i="6"/>
  <c r="W48" i="6"/>
  <c r="W52" i="6"/>
  <c r="W53" i="6"/>
  <c r="W54" i="6"/>
  <c r="W44" i="6"/>
  <c r="W20" i="6"/>
  <c r="W21" i="6"/>
  <c r="W18" i="6"/>
  <c r="W19" i="6"/>
  <c r="W26" i="6"/>
  <c r="W27" i="6"/>
  <c r="W28" i="6"/>
  <c r="W29" i="6"/>
  <c r="W37" i="6"/>
  <c r="W45" i="6"/>
  <c r="W47" i="6"/>
  <c r="W49" i="6"/>
  <c r="W50" i="6"/>
  <c r="W51" i="6"/>
  <c r="W22" i="6"/>
  <c r="W23" i="6"/>
  <c r="W24" i="6"/>
  <c r="W25" i="6"/>
  <c r="W31" i="6"/>
  <c r="W32" i="6"/>
  <c r="W33" i="6"/>
  <c r="W59" i="6"/>
  <c r="X8" i="5"/>
  <c r="X9" i="5"/>
  <c r="X10" i="5"/>
  <c r="X11" i="5"/>
  <c r="X12" i="5"/>
  <c r="X13" i="5"/>
  <c r="X14" i="5"/>
  <c r="X15" i="5"/>
  <c r="X7" i="5"/>
  <c r="X20" i="5"/>
  <c r="X21" i="5"/>
  <c r="X22" i="5"/>
  <c r="X23" i="5"/>
  <c r="X24" i="5"/>
  <c r="X25" i="5"/>
  <c r="X26" i="5"/>
  <c r="X27" i="5"/>
  <c r="X28" i="5"/>
  <c r="X29" i="5"/>
  <c r="X30" i="5"/>
  <c r="X31" i="5"/>
  <c r="X33" i="5"/>
  <c r="X34" i="5"/>
  <c r="X35" i="5"/>
  <c r="X37" i="5"/>
  <c r="X38" i="5"/>
  <c r="X19" i="5"/>
  <c r="X43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4" i="5"/>
  <c r="AA10" i="5"/>
  <c r="AA20" i="5"/>
  <c r="AA21" i="5"/>
  <c r="AA22" i="5"/>
  <c r="AA27" i="5"/>
  <c r="AA29" i="5"/>
  <c r="AA33" i="5"/>
  <c r="AA35" i="5"/>
  <c r="X45" i="5"/>
  <c r="X57" i="3"/>
  <c r="X56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9" i="3"/>
  <c r="X10" i="3"/>
  <c r="X11" i="3"/>
  <c r="X12" i="3"/>
  <c r="X13" i="3"/>
  <c r="X42" i="3"/>
  <c r="X47" i="3"/>
  <c r="X48" i="3"/>
  <c r="X49" i="3"/>
  <c r="X50" i="3"/>
  <c r="X36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18" i="3"/>
  <c r="X8" i="3"/>
  <c r="X37" i="3"/>
  <c r="X38" i="3"/>
  <c r="X43" i="3"/>
  <c r="X46" i="3"/>
  <c r="X39" i="3"/>
  <c r="X55" i="3"/>
  <c r="J47" i="4"/>
  <c r="L47" i="4"/>
  <c r="M47" i="4"/>
  <c r="AB44" i="4"/>
  <c r="E44" i="4"/>
  <c r="T44" i="4"/>
  <c r="X14" i="3"/>
  <c r="X51" i="3"/>
  <c r="AA48" i="3"/>
  <c r="AA49" i="3"/>
  <c r="AA50" i="3"/>
  <c r="AA13" i="3"/>
  <c r="AA12" i="3"/>
  <c r="AA11" i="3"/>
  <c r="AA10" i="3"/>
  <c r="AA9" i="3"/>
  <c r="AA32" i="3"/>
  <c r="AA31" i="3"/>
  <c r="AA30" i="3"/>
  <c r="AA29" i="3"/>
  <c r="AA28" i="3"/>
  <c r="AA27" i="3"/>
  <c r="AA26" i="3"/>
  <c r="AA25" i="3"/>
  <c r="AA24" i="3"/>
  <c r="AA23" i="3"/>
  <c r="AA22" i="3"/>
  <c r="AA21" i="3"/>
  <c r="AA20" i="3"/>
  <c r="AA19" i="3"/>
  <c r="X40" i="3"/>
  <c r="X41" i="3"/>
  <c r="X44" i="3"/>
  <c r="X45" i="3"/>
  <c r="X33" i="3"/>
  <c r="AA8" i="3"/>
  <c r="AA47" i="3"/>
  <c r="AA36" i="3"/>
  <c r="AA37" i="5"/>
  <c r="AA38" i="5"/>
  <c r="X16" i="5"/>
  <c r="AA8" i="5"/>
  <c r="AA9" i="5"/>
  <c r="AA11" i="5"/>
  <c r="AA12" i="5"/>
  <c r="AA13" i="5"/>
  <c r="AA14" i="5"/>
  <c r="AA15" i="5"/>
  <c r="AA7" i="5"/>
  <c r="X32" i="5"/>
  <c r="X36" i="5"/>
  <c r="X39" i="5"/>
  <c r="T31" i="4"/>
  <c r="T32" i="4"/>
  <c r="T33" i="4"/>
  <c r="T34" i="4"/>
  <c r="Y8" i="4"/>
  <c r="Z8" i="4"/>
  <c r="Z30" i="4"/>
  <c r="Y30" i="4"/>
  <c r="X30" i="4"/>
  <c r="W14" i="6"/>
  <c r="W34" i="6"/>
  <c r="W55" i="6"/>
  <c r="E31" i="4"/>
  <c r="X31" i="4"/>
  <c r="Y31" i="4"/>
  <c r="Z31" i="4"/>
  <c r="AB31" i="4"/>
  <c r="E32" i="4"/>
  <c r="X32" i="4"/>
  <c r="Y32" i="4"/>
  <c r="Z32" i="4"/>
  <c r="AB32" i="4"/>
  <c r="E33" i="4"/>
  <c r="X33" i="4"/>
  <c r="Y33" i="4"/>
  <c r="Z33" i="4"/>
  <c r="AB33" i="4"/>
  <c r="E34" i="4"/>
  <c r="Y34" i="4"/>
  <c r="Z34" i="4"/>
  <c r="AB34" i="4"/>
  <c r="E35" i="4"/>
  <c r="T35" i="4"/>
  <c r="Y35" i="4"/>
  <c r="Z35" i="4"/>
  <c r="AB35" i="4"/>
  <c r="E36" i="4"/>
  <c r="T36" i="4"/>
  <c r="X36" i="4"/>
  <c r="Y36" i="4"/>
  <c r="Z36" i="4"/>
  <c r="AB36" i="4"/>
  <c r="E37" i="4"/>
  <c r="T37" i="4"/>
  <c r="X37" i="4"/>
  <c r="Y37" i="4"/>
  <c r="Z37" i="4"/>
  <c r="AB37" i="4"/>
  <c r="E38" i="4"/>
  <c r="T38" i="4"/>
  <c r="X38" i="4"/>
  <c r="Y38" i="4"/>
  <c r="Z38" i="4"/>
  <c r="AB38" i="4"/>
  <c r="E39" i="4"/>
  <c r="T39" i="4"/>
  <c r="X39" i="4"/>
  <c r="Y39" i="4"/>
  <c r="Z39" i="4"/>
  <c r="AB39" i="4"/>
  <c r="E40" i="4"/>
  <c r="T40" i="4"/>
  <c r="X40" i="4"/>
  <c r="Y40" i="4"/>
  <c r="Z40" i="4"/>
  <c r="AB40" i="4"/>
  <c r="E41" i="4"/>
  <c r="T41" i="4"/>
  <c r="X41" i="4"/>
  <c r="Y41" i="4"/>
  <c r="Z41" i="4"/>
  <c r="AB41" i="4"/>
  <c r="E42" i="4"/>
  <c r="T42" i="4"/>
  <c r="X42" i="4"/>
  <c r="Y42" i="4"/>
  <c r="Z42" i="4"/>
  <c r="AB42" i="4"/>
  <c r="E43" i="4"/>
  <c r="T43" i="4"/>
  <c r="X43" i="4"/>
  <c r="Y43" i="4"/>
  <c r="Z43" i="4"/>
  <c r="AB43" i="4"/>
  <c r="Y44" i="4"/>
  <c r="Z44" i="4"/>
  <c r="E45" i="4"/>
  <c r="T45" i="4"/>
  <c r="D51" i="2"/>
  <c r="D56" i="2"/>
  <c r="D61" i="2"/>
  <c r="D46" i="2"/>
  <c r="I26" i="7"/>
  <c r="I31" i="7"/>
  <c r="D70" i="2"/>
  <c r="D22" i="2"/>
  <c r="Y45" i="4"/>
  <c r="Z45" i="4"/>
  <c r="AB45" i="4"/>
  <c r="D48" i="2"/>
  <c r="F48" i="2"/>
  <c r="H48" i="2"/>
  <c r="J48" i="2"/>
  <c r="M48" i="2"/>
  <c r="N48" i="2"/>
  <c r="S48" i="2"/>
  <c r="D49" i="2"/>
  <c r="D50" i="2"/>
  <c r="D63" i="2"/>
  <c r="D64" i="2"/>
  <c r="D65" i="2"/>
  <c r="D68" i="2"/>
  <c r="D69" i="2"/>
  <c r="AA18" i="3"/>
  <c r="AA37" i="3"/>
  <c r="AA38" i="3"/>
  <c r="AA39" i="3"/>
  <c r="AA40" i="3"/>
  <c r="AA41" i="3"/>
  <c r="AA42" i="3"/>
  <c r="AA43" i="3"/>
  <c r="AA44" i="3"/>
  <c r="AA45" i="3"/>
  <c r="AA46" i="3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D44" i="2"/>
  <c r="D45" i="2"/>
  <c r="G4" i="7"/>
  <c r="L4" i="7"/>
  <c r="G5" i="7"/>
  <c r="L5" i="7"/>
  <c r="G6" i="7"/>
  <c r="L6" i="7"/>
  <c r="G7" i="7"/>
  <c r="L7" i="7"/>
  <c r="G8" i="7"/>
  <c r="L8" i="7"/>
  <c r="G9" i="7"/>
  <c r="L9" i="7"/>
  <c r="G10" i="7"/>
  <c r="L10" i="7"/>
  <c r="G11" i="7"/>
  <c r="L11" i="7"/>
  <c r="G12" i="7"/>
  <c r="L12" i="7"/>
  <c r="G13" i="7"/>
  <c r="L13" i="7"/>
  <c r="G15" i="7"/>
  <c r="D66" i="2"/>
  <c r="G16" i="7"/>
  <c r="G17" i="7"/>
  <c r="I25" i="7"/>
  <c r="I27" i="7"/>
  <c r="I28" i="7"/>
  <c r="I29" i="7"/>
  <c r="I32" i="7"/>
  <c r="D58" i="2"/>
  <c r="E58" i="2"/>
  <c r="F58" i="2"/>
  <c r="G58" i="2"/>
  <c r="H58" i="2"/>
  <c r="I58" i="2"/>
  <c r="J58" i="2"/>
  <c r="L58" i="2"/>
  <c r="M58" i="2"/>
  <c r="N58" i="2"/>
  <c r="O58" i="2"/>
  <c r="P58" i="2"/>
  <c r="Q58" i="2"/>
  <c r="R58" i="2"/>
  <c r="S58" i="2"/>
  <c r="D60" i="2"/>
  <c r="AA19" i="5"/>
  <c r="AA23" i="5"/>
  <c r="AA24" i="5"/>
  <c r="AA25" i="5"/>
  <c r="AA26" i="5"/>
  <c r="AA28" i="5"/>
  <c r="AA30" i="5"/>
  <c r="AA31" i="5"/>
  <c r="AA32" i="5"/>
  <c r="AA34" i="5"/>
  <c r="AA36" i="5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D54" i="2"/>
  <c r="S53" i="2"/>
  <c r="D55" i="2"/>
  <c r="D20" i="2"/>
  <c r="R53" i="2"/>
  <c r="W60" i="6"/>
  <c r="D59" i="2"/>
  <c r="D19" i="2"/>
  <c r="M35" i="2"/>
  <c r="I35" i="2"/>
  <c r="O31" i="2"/>
  <c r="K32" i="2"/>
  <c r="E38" i="2"/>
  <c r="O32" i="2"/>
  <c r="O30" i="2"/>
  <c r="K26" i="2"/>
  <c r="O26" i="2"/>
  <c r="K27" i="2"/>
  <c r="O27" i="2"/>
  <c r="K28" i="2"/>
  <c r="O28" i="2"/>
  <c r="K29" i="2"/>
  <c r="O29" i="2"/>
  <c r="K30" i="2"/>
  <c r="D37" i="2"/>
  <c r="D39" i="2"/>
  <c r="K31" i="2"/>
</calcChain>
</file>

<file path=xl/sharedStrings.xml><?xml version="1.0" encoding="utf-8"?>
<sst xmlns="http://schemas.openxmlformats.org/spreadsheetml/2006/main" count="816" uniqueCount="493">
  <si>
    <t xml:space="preserve">Rechnungs- / Lieferadresse </t>
  </si>
  <si>
    <t>abweichende Lieferadresse</t>
  </si>
  <si>
    <t>Firmenname</t>
  </si>
  <si>
    <t>Straße, Nr.</t>
  </si>
  <si>
    <t>PLZ, Stadt</t>
  </si>
  <si>
    <t>Land</t>
  </si>
  <si>
    <t>USt-IdNr</t>
  </si>
  <si>
    <t>Ansprechpartner</t>
  </si>
  <si>
    <t>Telefonnummer</t>
  </si>
  <si>
    <t>Öffnungszeiten</t>
  </si>
  <si>
    <t>e-mail</t>
  </si>
  <si>
    <t>gewünschter Liefertermin</t>
  </si>
  <si>
    <t>Notiz</t>
  </si>
  <si>
    <t>bluepill-Produkte werden von verschiedenen Herstellern hergestellt und daher, wenn sie nicht alle auf Lager sind, mit mehreren Sendungen verschickt. Wir berechnen für Sie immer den günstigsten und schnellsten Versand.</t>
  </si>
  <si>
    <t>Anzahl aller Artikel</t>
  </si>
  <si>
    <t>Gewicht aller Artikel</t>
  </si>
  <si>
    <t>Versand</t>
  </si>
  <si>
    <t>auf Anfrage</t>
  </si>
  <si>
    <t>Nettopreis aller Artikel</t>
  </si>
  <si>
    <r>
      <rPr>
        <sz val="8"/>
        <color indexed="8"/>
        <rFont val="Trebuchet MS"/>
        <family val="2"/>
      </rPr>
      <t xml:space="preserve">+ Versand        </t>
    </r>
    <r>
      <rPr>
        <b/>
        <sz val="8"/>
        <color indexed="8"/>
        <rFont val="Trebuchet MS"/>
        <family val="2"/>
      </rPr>
      <t>ACHTUNG</t>
    </r>
    <r>
      <rPr>
        <sz val="8"/>
        <color indexed="8"/>
        <rFont val="Trebuchet MS"/>
        <family val="2"/>
      </rPr>
      <t xml:space="preserve"> nicht alle Artikel sind rabattierbar (siehe *)</t>
    </r>
  </si>
  <si>
    <t>Discountsystem</t>
  </si>
  <si>
    <r>
      <rPr>
        <b/>
        <sz val="11"/>
        <color indexed="8"/>
        <rFont val="Calibri"/>
        <family val="2"/>
      </rPr>
      <t xml:space="preserve">bluepill - DISCOUNTSYSTEM:
</t>
    </r>
    <r>
      <rPr>
        <sz val="11"/>
        <color indexed="8"/>
        <rFont val="Calibri"/>
        <family val="2"/>
      </rPr>
      <t xml:space="preserve"> wähle zwischen BONUS </t>
    </r>
    <r>
      <rPr>
        <b/>
        <sz val="11"/>
        <color indexed="8"/>
        <rFont val="Calibri"/>
        <family val="2"/>
      </rPr>
      <t>oder</t>
    </r>
    <r>
      <rPr>
        <sz val="11"/>
        <color indexed="8"/>
        <rFont val="Calibri"/>
        <family val="2"/>
      </rPr>
      <t xml:space="preserve"> RABATT und bekomme mehr für dein Geld, markiere dazu eins der grauen Felder mit einem „</t>
    </r>
    <r>
      <rPr>
        <b/>
        <sz val="13"/>
        <color indexed="8"/>
        <rFont val="Calibri"/>
        <family val="2"/>
      </rPr>
      <t>x</t>
    </r>
    <r>
      <rPr>
        <sz val="11"/>
        <color indexed="8"/>
        <rFont val="Calibri"/>
        <family val="2"/>
      </rPr>
      <t xml:space="preserve">“ </t>
    </r>
    <r>
      <rPr>
        <sz val="9"/>
        <color indexed="8"/>
        <rFont val="Calibri"/>
        <family val="2"/>
      </rPr>
      <t xml:space="preserve">Beispiele: 
</t>
    </r>
    <r>
      <rPr>
        <sz val="9"/>
        <color indexed="8"/>
        <rFont val="Calibri"/>
        <family val="2"/>
      </rPr>
      <t xml:space="preserve">
</t>
    </r>
    <r>
      <rPr>
        <sz val="9"/>
        <color indexed="8"/>
        <rFont val="Calibri"/>
        <family val="2"/>
      </rPr>
      <t xml:space="preserve">Bonussystem: bestelle Material für 5.000€ und bekomme Material im Wert von 5.500€ (Rechnungsbetrag gleich 5.000€). 
</t>
    </r>
    <r>
      <rPr>
        <sz val="9"/>
        <color indexed="8"/>
        <rFont val="Calibri"/>
        <family val="2"/>
      </rPr>
      <t>Rabattsystem: bestelle Material für 5000€ und bekomme Material für 5.000€ (Rechnungsbetrag gleich 4.625€). * nicht rabattierbar (Griff- und Mattenreiniger, Accessoires)</t>
    </r>
  </si>
  <si>
    <t>BONUS</t>
  </si>
  <si>
    <t>oder</t>
  </si>
  <si>
    <t>RABATT</t>
  </si>
  <si>
    <t>ab</t>
  </si>
  <si>
    <t>7,5%</t>
  </si>
  <si>
    <t>5%</t>
  </si>
  <si>
    <t>10%</t>
  </si>
  <si>
    <t>12,5%</t>
  </si>
  <si>
    <t>15%</t>
  </si>
  <si>
    <t>20%</t>
  </si>
  <si>
    <t>Bonusmaterial im Wert von:</t>
  </si>
  <si>
    <t>Rabatt im Wert von:</t>
  </si>
  <si>
    <t>Rabattierter Nettobetrag</t>
  </si>
  <si>
    <t>Mwst.</t>
  </si>
  <si>
    <t>Gesamtpreis</t>
  </si>
  <si>
    <t>+ Versand</t>
  </si>
  <si>
    <t>Deine Bestellübersicht</t>
  </si>
  <si>
    <t>GFK Volumen/ Farbe</t>
  </si>
  <si>
    <t>N</t>
  </si>
  <si>
    <t>Anzahl an GFK Volumen</t>
  </si>
  <si>
    <t>E</t>
  </si>
  <si>
    <t>Gewicht GFK Volumes</t>
  </si>
  <si>
    <t>W</t>
  </si>
  <si>
    <t>Gesamtsumme GFK Volumes</t>
  </si>
  <si>
    <t>Holzvolumen</t>
  </si>
  <si>
    <t>Anzahl an Holzvolumen</t>
  </si>
  <si>
    <t>Gewicht Holzvolumen</t>
  </si>
  <si>
    <t>Gesamtsumme Holzvolumen</t>
  </si>
  <si>
    <t>PU Griffe / Farbe</t>
  </si>
  <si>
    <t>Anzahl an PU Griffen</t>
  </si>
  <si>
    <t>Gewicht PU Griffen</t>
  </si>
  <si>
    <t>Gesamtsumme PU Griffe</t>
  </si>
  <si>
    <t>PE Griffe / Farbe</t>
  </si>
  <si>
    <t>Anzahl an PE Griffen</t>
  </si>
  <si>
    <t>Gewicht PE Griffen</t>
  </si>
  <si>
    <t>Gesamtsumme PE Griffe</t>
  </si>
  <si>
    <t>Mindestbestellwert 1000€</t>
  </si>
  <si>
    <t>Griffreiniger</t>
  </si>
  <si>
    <t>Mattenreiniger</t>
  </si>
  <si>
    <t>Gewicht Reiniger</t>
  </si>
  <si>
    <t>Gesamtsumme Reiniger *</t>
  </si>
  <si>
    <t>Tshirts</t>
  </si>
  <si>
    <t>Caps</t>
  </si>
  <si>
    <t>Gesamtsumme bluepill Accessories *</t>
  </si>
  <si>
    <t>* nicht rabattierbar</t>
  </si>
  <si>
    <t>GFK - Volumen</t>
  </si>
  <si>
    <t>Name</t>
  </si>
  <si>
    <t>Größe</t>
  </si>
  <si>
    <t>Anzahl</t>
  </si>
  <si>
    <t>Preis</t>
  </si>
  <si>
    <t>art. no.</t>
  </si>
  <si>
    <r>
      <rPr>
        <sz val="8"/>
        <color indexed="8"/>
        <rFont val="Akko Rounded Pro"/>
      </rPr>
      <t>yellow</t>
    </r>
    <r>
      <rPr>
        <sz val="9"/>
        <color indexed="8"/>
        <rFont val="Akko Rounded Pro"/>
      </rPr>
      <t xml:space="preserve"> RAL 1023</t>
    </r>
  </si>
  <si>
    <r>
      <rPr>
        <sz val="8"/>
        <color indexed="8"/>
        <rFont val="Akko Rounded Pro"/>
      </rPr>
      <t xml:space="preserve">orange </t>
    </r>
    <r>
      <rPr>
        <sz val="9"/>
        <color indexed="8"/>
        <rFont val="Akko Rounded Pro"/>
      </rPr>
      <t>RAL 2004</t>
    </r>
  </si>
  <si>
    <r>
      <rPr>
        <sz val="8"/>
        <color indexed="8"/>
        <rFont val="Akko Rounded Pro"/>
      </rPr>
      <t>red RAL 3020</t>
    </r>
  </si>
  <si>
    <r>
      <rPr>
        <sz val="8"/>
        <color indexed="8"/>
        <rFont val="Akko Rounded Pro"/>
      </rPr>
      <t xml:space="preserve">purple </t>
    </r>
    <r>
      <rPr>
        <sz val="9"/>
        <color indexed="8"/>
        <rFont val="Akko Rounded Pro"/>
      </rPr>
      <t>RAL 4008</t>
    </r>
  </si>
  <si>
    <t>blue RAL 5015</t>
  </si>
  <si>
    <t>light green RAL 6027</t>
  </si>
  <si>
    <t>green RAL 6037</t>
  </si>
  <si>
    <r>
      <rPr>
        <sz val="8"/>
        <color indexed="8"/>
        <rFont val="Akko Rounded Pro"/>
      </rPr>
      <t>brown</t>
    </r>
    <r>
      <rPr>
        <sz val="9"/>
        <color indexed="8"/>
        <rFont val="Akko Rounded Pro"/>
      </rPr>
      <t xml:space="preserve"> RAL 8007</t>
    </r>
  </si>
  <si>
    <t>gray RAL 7040</t>
  </si>
  <si>
    <t>black RAL 9005</t>
  </si>
  <si>
    <t>white RAL 9010</t>
  </si>
  <si>
    <t>neon yellow + 5%</t>
  </si>
  <si>
    <r>
      <rPr>
        <sz val="9"/>
        <color indexed="8"/>
        <rFont val="Akko Rounded Pro"/>
      </rPr>
      <t xml:space="preserve">neon </t>
    </r>
    <r>
      <rPr>
        <sz val="8"/>
        <color indexed="8"/>
        <rFont val="Akko Rounded Pro"/>
      </rPr>
      <t xml:space="preserve">orange </t>
    </r>
    <r>
      <rPr>
        <sz val="9"/>
        <color indexed="8"/>
        <rFont val="Akko Rounded Pro"/>
      </rPr>
      <t>+ 5%</t>
    </r>
  </si>
  <si>
    <t>neon pink   + 5%</t>
  </si>
  <si>
    <t>neon green + 5%</t>
  </si>
  <si>
    <r>
      <rPr>
        <sz val="14"/>
        <color indexed="8"/>
        <rFont val="Akko Rounded Pro"/>
      </rPr>
      <t xml:space="preserve">?   </t>
    </r>
    <r>
      <rPr>
        <sz val="8"/>
        <color indexed="8"/>
        <rFont val="Akko Rounded Pro"/>
      </rPr>
      <t>neue Farbe +15%</t>
    </r>
  </si>
  <si>
    <t>Weight/set</t>
  </si>
  <si>
    <t>Weight of the sets</t>
  </si>
  <si>
    <t>alle Größen</t>
  </si>
  <si>
    <t>625x290x125mm</t>
  </si>
  <si>
    <t>750x330x120mm</t>
  </si>
  <si>
    <t>930x340x135mm</t>
  </si>
  <si>
    <t>590x570x135mm</t>
  </si>
  <si>
    <t>620x560x180mm</t>
  </si>
  <si>
    <t>750x560x150mm</t>
  </si>
  <si>
    <t>570x555x140mm</t>
  </si>
  <si>
    <t>640x530x125mm</t>
  </si>
  <si>
    <t>600x560x160mm</t>
  </si>
  <si>
    <t>570x560x200mm</t>
  </si>
  <si>
    <t>720x550x220mm</t>
  </si>
  <si>
    <t>GFK - Volumen pro Farbe</t>
  </si>
  <si>
    <t>Gesamtsumme GFK Volumen</t>
  </si>
  <si>
    <t>Gewicht der GFK Volumen</t>
  </si>
  <si>
    <t>bolt-on Aufpreis</t>
  </si>
  <si>
    <t>base plate Aufpreis</t>
  </si>
  <si>
    <t>Dualtexture</t>
  </si>
  <si>
    <t>Bitte Standartfarbe auswählen oder eine andere Farbe (weitere Farben, siehe ganz unten)</t>
  </si>
  <si>
    <r>
      <rPr>
        <sz val="13"/>
        <color indexed="8"/>
        <rFont val="Calibri"/>
        <family val="2"/>
      </rPr>
      <t xml:space="preserve">Wähle deine Sonderoption:                                                  markiere das entsprechende Feld mit einem </t>
    </r>
    <r>
      <rPr>
        <b/>
        <sz val="14"/>
        <color indexed="8"/>
        <rFont val="Calibri"/>
        <family val="2"/>
      </rPr>
      <t>„</t>
    </r>
    <r>
      <rPr>
        <b/>
        <sz val="18"/>
        <color indexed="8"/>
        <rFont val="Calibri"/>
        <family val="2"/>
      </rPr>
      <t>X</t>
    </r>
    <r>
      <rPr>
        <b/>
        <sz val="14"/>
        <color indexed="8"/>
        <rFont val="Calibri"/>
        <family val="2"/>
      </rPr>
      <t>“</t>
    </r>
    <r>
      <rPr>
        <sz val="13"/>
        <color indexed="8"/>
        <rFont val="Calibri"/>
        <family val="2"/>
      </rPr>
      <t xml:space="preserve"> um die Option auszuwählen</t>
    </r>
  </si>
  <si>
    <t>zB.: - andere Farben                 - Wünsche                       - sonstiges</t>
  </si>
  <si>
    <r>
      <rPr>
        <sz val="8"/>
        <color indexed="8"/>
        <rFont val="Akko Rounded Pro"/>
      </rPr>
      <t>Anzahl yellow</t>
    </r>
    <r>
      <rPr>
        <sz val="9"/>
        <color indexed="8"/>
        <rFont val="Akko Rounded Pro"/>
      </rPr>
      <t xml:space="preserve"> RAL 1023</t>
    </r>
  </si>
  <si>
    <t>Anzahl red  RAL 3020</t>
  </si>
  <si>
    <t>Anzahl blue RAL 5015</t>
  </si>
  <si>
    <t>Anzahl green RAL 6037</t>
  </si>
  <si>
    <t>Anzahl white RAL 9010</t>
  </si>
  <si>
    <t>Anzahl black RAL 9005</t>
  </si>
  <si>
    <t>Anzahl (andere Farbe)</t>
  </si>
  <si>
    <t>Farbe wählen (andere Farbe)</t>
  </si>
  <si>
    <t>mit bolt-on Option</t>
  </si>
  <si>
    <r>
      <rPr>
        <b/>
        <sz val="11"/>
        <color indexed="8"/>
        <rFont val="Calibri"/>
        <family val="2"/>
      </rPr>
      <t xml:space="preserve">mit Grundplattenoption       </t>
    </r>
    <r>
      <rPr>
        <b/>
        <sz val="13"/>
        <color indexed="8"/>
        <rFont val="Calibri"/>
        <family val="2"/>
      </rPr>
      <t>+ 50%</t>
    </r>
  </si>
  <si>
    <r>
      <rPr>
        <b/>
        <sz val="11"/>
        <color indexed="8"/>
        <rFont val="Calibri"/>
        <family val="2"/>
      </rPr>
      <t xml:space="preserve">ohne T-nuts     </t>
    </r>
    <r>
      <rPr>
        <b/>
        <sz val="13"/>
        <color indexed="8"/>
        <rFont val="Calibri"/>
        <family val="2"/>
      </rPr>
      <t>- 5%</t>
    </r>
  </si>
  <si>
    <r>
      <rPr>
        <b/>
        <sz val="11"/>
        <color indexed="8"/>
        <rFont val="Calibri"/>
        <family val="2"/>
      </rPr>
      <t xml:space="preserve">mit Dualtexture </t>
    </r>
    <r>
      <rPr>
        <b/>
        <sz val="13"/>
        <color indexed="8"/>
        <rFont val="Calibri"/>
        <family val="2"/>
      </rPr>
      <t>+ 30%</t>
    </r>
  </si>
  <si>
    <t>Summe</t>
  </si>
  <si>
    <t>fat tetres 1200</t>
  </si>
  <si>
    <t>1200x1200x350mm</t>
  </si>
  <si>
    <t>bitte Farbe wählen</t>
  </si>
  <si>
    <t>on request</t>
  </si>
  <si>
    <t>fat tetres 600</t>
  </si>
  <si>
    <t>600x600x200mm</t>
  </si>
  <si>
    <t>fat Square 600</t>
  </si>
  <si>
    <t>600x600x270mm</t>
  </si>
  <si>
    <t>thin Square 600</t>
  </si>
  <si>
    <t>600x600x170mm</t>
  </si>
  <si>
    <t>fat Square 300</t>
  </si>
  <si>
    <t>300x300x140mm</t>
  </si>
  <si>
    <t>thin Square 300</t>
  </si>
  <si>
    <t>300x300x100mm</t>
  </si>
  <si>
    <t>fat Bloc 1200</t>
  </si>
  <si>
    <t>1200x600x330mm</t>
  </si>
  <si>
    <t>fat Bloc 600</t>
  </si>
  <si>
    <t>600x300x180mm</t>
  </si>
  <si>
    <t>fat long Triangle 1200</t>
  </si>
  <si>
    <t>1200x600x300mm</t>
  </si>
  <si>
    <t>thin long Triangle 1200</t>
  </si>
  <si>
    <t>1200x600x150mm</t>
  </si>
  <si>
    <t>fat long Triangle 600</t>
  </si>
  <si>
    <t>thin long Triangle 600</t>
  </si>
  <si>
    <t>600x300x100mm</t>
  </si>
  <si>
    <t>fat classic Triangle 600</t>
  </si>
  <si>
    <t>600x600x240mm</t>
  </si>
  <si>
    <t>thin classic Triangle 600</t>
  </si>
  <si>
    <t>600x600x120mm</t>
  </si>
  <si>
    <t>fat classic Triangle 300</t>
  </si>
  <si>
    <t>300x300x150mm</t>
  </si>
  <si>
    <t>thin classic Triangle 300</t>
  </si>
  <si>
    <t>Gesamtsumme der Holzvolumen</t>
  </si>
  <si>
    <t>Anzahl der Holzvolumen</t>
  </si>
  <si>
    <t>Gewicht der Holzvolumen</t>
  </si>
  <si>
    <r>
      <rPr>
        <sz val="11"/>
        <color indexed="8"/>
        <rFont val="Calibri"/>
        <family val="2"/>
      </rPr>
      <t xml:space="preserve">You can find the exact representation of the RAL colours under </t>
    </r>
    <r>
      <rPr>
        <u/>
        <sz val="11"/>
        <color indexed="15"/>
        <rFont val="Calibri"/>
        <family val="2"/>
      </rPr>
      <t>RAL Farben</t>
    </r>
    <r>
      <rPr>
        <sz val="11"/>
        <color indexed="8"/>
        <rFont val="Calibri"/>
        <family val="2"/>
      </rPr>
      <t>.</t>
    </r>
  </si>
  <si>
    <t xml:space="preserve"> Hauptfarben</t>
  </si>
  <si>
    <t>Verkehrsgelb     RAL 1023</t>
  </si>
  <si>
    <t>Verkehrsrot RAL 3020</t>
  </si>
  <si>
    <t>Himmelblau     RAL 5015</t>
  </si>
  <si>
    <t>Reingrün RAL 6037</t>
  </si>
  <si>
    <t>Fenstergrau RAL 7040</t>
  </si>
  <si>
    <t>Tiefschwarz     RAL 9005</t>
  </si>
  <si>
    <t>More standard colors</t>
  </si>
  <si>
    <t>Sandgelb RAL 1002</t>
  </si>
  <si>
    <t>Perlweiß RAL 1013</t>
  </si>
  <si>
    <t>Elfenbein RAL 1014</t>
  </si>
  <si>
    <t>Hellelfenbein RAL 1015</t>
  </si>
  <si>
    <t>Schwefelgelb RAL 1016</t>
  </si>
  <si>
    <t>Rotorange RAL 2001</t>
  </si>
  <si>
    <t>Pastellorange    RAL 2003</t>
  </si>
  <si>
    <t>Reinorange      RAL 2004</t>
  </si>
  <si>
    <t>Neonorange    RAL 2005</t>
  </si>
  <si>
    <t>Hellrotorange RAL 2008</t>
  </si>
  <si>
    <t>Braunrot   RAL 3011</t>
  </si>
  <si>
    <t>Tomatenrot RAL 3013</t>
  </si>
  <si>
    <t>Leuchtrot RAL 3024</t>
  </si>
  <si>
    <t>Himbeerrot RAL 3027</t>
  </si>
  <si>
    <t>Blaulila      RAL 4005</t>
  </si>
  <si>
    <t>Signalviolett     RAL 4008</t>
  </si>
  <si>
    <t>Telemagenta RAL 4010</t>
  </si>
  <si>
    <t>Signalblau RAL 5005</t>
  </si>
  <si>
    <t>Türkis Flashh RAL 1907035</t>
  </si>
  <si>
    <t>Lichtblau      RAL 5012</t>
  </si>
  <si>
    <t>Türkisblau
RAL 5018</t>
  </si>
  <si>
    <t>Smaragdgrün RAL 6001</t>
  </si>
  <si>
    <t>Gelbgrün RAL 6018</t>
  </si>
  <si>
    <t>Blassgrün       RAL 6021</t>
  </si>
  <si>
    <t>Verkehrs-grün RAL 6024</t>
  </si>
  <si>
    <t>Olivgrau      RAL 7002</t>
  </si>
  <si>
    <t>Signalgrau      RAL 7004</t>
  </si>
  <si>
    <t>Eisengrau RAL 7011</t>
  </si>
  <si>
    <t>Basaltgrau RAL 7012</t>
  </si>
  <si>
    <t>Schiefergrau RAL 7015</t>
  </si>
  <si>
    <t>Anthrazitgrau RAL 7016</t>
  </si>
  <si>
    <t>Steingrau RAL 7030</t>
  </si>
  <si>
    <t>Kieselgrau   RAL 7032</t>
  </si>
  <si>
    <t>Lichtgrau RAL 7035</t>
  </si>
  <si>
    <t>Achatgrau RAL7038</t>
  </si>
  <si>
    <t>Quarzgrau RAL 7039</t>
  </si>
  <si>
    <t>Verkehrsgrau A RAL 7042</t>
  </si>
  <si>
    <t>Verkehrsgrau B RAL 7043</t>
  </si>
  <si>
    <t>Seidengrau RAL 7044</t>
  </si>
  <si>
    <t>Telegrau 4 RAL 7047</t>
  </si>
  <si>
    <t>Terrabraun RAL 8028</t>
  </si>
  <si>
    <t>Cremeweiß RAL 9001</t>
  </si>
  <si>
    <t>Grauweiß RAL 9002</t>
  </si>
  <si>
    <t>Signalweiß RAL 9003</t>
  </si>
  <si>
    <t>Reinweiß RAL 9010</t>
  </si>
  <si>
    <t>Sikkens N5.48.17</t>
  </si>
  <si>
    <t>Sikkens F8.18.76</t>
  </si>
  <si>
    <t>Gelborange Onyx 215</t>
  </si>
  <si>
    <t>Neongrün</t>
  </si>
  <si>
    <t>Neonpink</t>
  </si>
  <si>
    <t>Neon colors   +15%     on request</t>
  </si>
  <si>
    <t>Violett</t>
  </si>
  <si>
    <t>Blau</t>
  </si>
  <si>
    <t>Grün</t>
  </si>
  <si>
    <t>Gelb</t>
  </si>
  <si>
    <t>Rot</t>
  </si>
  <si>
    <t>Orange</t>
  </si>
  <si>
    <t>Neon-Violett (Anfrage)</t>
  </si>
  <si>
    <t>Neon-Blau (Anfrage)</t>
  </si>
  <si>
    <t>Neon-Grün (Anfrage)</t>
  </si>
  <si>
    <t>Neon-Gelb (Anfrage)</t>
  </si>
  <si>
    <t>Neon-Rot (Anfrage)</t>
  </si>
  <si>
    <t>Neon-Orange (Anfrage)</t>
  </si>
  <si>
    <t>PU  -  Griffe</t>
  </si>
  <si>
    <r>
      <rPr>
        <sz val="9"/>
        <color indexed="8"/>
        <rFont val="Akko Rounded Pro"/>
      </rPr>
      <t xml:space="preserve">neon </t>
    </r>
    <r>
      <rPr>
        <sz val="8"/>
        <color indexed="8"/>
        <rFont val="Akko Rounded Pro"/>
      </rPr>
      <t>orange</t>
    </r>
    <r>
      <rPr>
        <sz val="9"/>
        <color indexed="8"/>
        <rFont val="Akko Rounded Pro"/>
      </rPr>
      <t xml:space="preserve"> + 5%</t>
    </r>
  </si>
  <si>
    <r>
      <rPr>
        <sz val="14"/>
        <color indexed="8"/>
        <rFont val="Akko Rounded Pro"/>
      </rPr>
      <t xml:space="preserve">?  </t>
    </r>
    <r>
      <rPr>
        <sz val="8"/>
        <color indexed="8"/>
        <rFont val="Akko Rounded Pro"/>
      </rPr>
      <t>neue Farbe +15%</t>
    </r>
  </si>
  <si>
    <t>XXS - XXXL</t>
  </si>
  <si>
    <t>giga</t>
  </si>
  <si>
    <t>XXL-XXXL</t>
  </si>
  <si>
    <t>impressions</t>
  </si>
  <si>
    <t>L-XL</t>
  </si>
  <si>
    <t>pinches</t>
  </si>
  <si>
    <t xml:space="preserve">M-XL </t>
  </si>
  <si>
    <t>slopy</t>
  </si>
  <si>
    <t>M-XL</t>
  </si>
  <si>
    <t>jugs</t>
  </si>
  <si>
    <t>M</t>
  </si>
  <si>
    <t>big crimps</t>
  </si>
  <si>
    <t>crimps</t>
  </si>
  <si>
    <t>footholds</t>
  </si>
  <si>
    <t>XS-S</t>
  </si>
  <si>
    <t>spax crimps</t>
  </si>
  <si>
    <t>spax mini jugs</t>
  </si>
  <si>
    <t>XS</t>
  </si>
  <si>
    <t>spax set 1</t>
  </si>
  <si>
    <t>XXS-S</t>
  </si>
  <si>
    <t>spax set 2</t>
  </si>
  <si>
    <t>Griffe pro Farbe</t>
  </si>
  <si>
    <t>Gesamtsumme der PU Griffe</t>
  </si>
  <si>
    <t>Anzahl der PU Griffe</t>
  </si>
  <si>
    <t>Gewicht der PU Griffe</t>
  </si>
  <si>
    <t>PE  -  Griffe</t>
  </si>
  <si>
    <r>
      <rPr>
        <sz val="8"/>
        <color indexed="8"/>
        <rFont val="Akko Rounded Pro"/>
      </rPr>
      <t>yellow</t>
    </r>
    <r>
      <rPr>
        <sz val="9"/>
        <color indexed="8"/>
        <rFont val="Akko Rounded Pro"/>
      </rPr>
      <t xml:space="preserve"> RAL 1021</t>
    </r>
  </si>
  <si>
    <r>
      <rPr>
        <sz val="8"/>
        <color indexed="8"/>
        <rFont val="Akko Rounded Pro"/>
      </rPr>
      <t>purple</t>
    </r>
    <r>
      <rPr>
        <sz val="9"/>
        <color indexed="8"/>
        <rFont val="Akko Rounded Pro"/>
      </rPr>
      <t xml:space="preserve"> RAL 4005</t>
    </r>
  </si>
  <si>
    <t>green RAL 6017</t>
  </si>
  <si>
    <t>white RAL 9003</t>
  </si>
  <si>
    <t>S - XXXXL</t>
  </si>
  <si>
    <t>3200       -           3214</t>
  </si>
  <si>
    <t>XXXXL</t>
  </si>
  <si>
    <t>XXXL</t>
  </si>
  <si>
    <t>XXL</t>
  </si>
  <si>
    <t>XL</t>
  </si>
  <si>
    <t>L</t>
  </si>
  <si>
    <t>S</t>
  </si>
  <si>
    <r>
      <rPr>
        <sz val="13"/>
        <color indexed="8"/>
        <rFont val="Calibri"/>
        <family val="2"/>
      </rPr>
      <t xml:space="preserve">komplette straight bloc-line               </t>
    </r>
  </si>
  <si>
    <t>XS - XXXL</t>
  </si>
  <si>
    <t>features</t>
  </si>
  <si>
    <t>super jugs</t>
  </si>
  <si>
    <t>XL-XXL</t>
  </si>
  <si>
    <t>mini jugs</t>
  </si>
  <si>
    <t>S-M</t>
  </si>
  <si>
    <t>pokets</t>
  </si>
  <si>
    <t>M-L</t>
  </si>
  <si>
    <t>mega pinches</t>
  </si>
  <si>
    <t>big pinches</t>
  </si>
  <si>
    <t>medium pinches</t>
  </si>
  <si>
    <t>crimpy pinches</t>
  </si>
  <si>
    <t>incut crimps</t>
  </si>
  <si>
    <t>mini sloper</t>
  </si>
  <si>
    <t>mini special</t>
  </si>
  <si>
    <t>screw on's</t>
  </si>
  <si>
    <t xml:space="preserve">Gesamtsumme der PE Griffe </t>
  </si>
  <si>
    <t>Anzahl der PE Griffe</t>
  </si>
  <si>
    <t>Gewicht der PE Griffe</t>
  </si>
  <si>
    <t>weitere bluepill - Produkte</t>
  </si>
  <si>
    <r>
      <rPr>
        <sz val="48"/>
        <color indexed="8"/>
        <rFont val="Calibri"/>
        <family val="2"/>
      </rPr>
      <t xml:space="preserve">Griff- und Mattenreiniger * </t>
    </r>
    <r>
      <rPr>
        <b/>
        <sz val="48"/>
        <color indexed="38"/>
        <rFont val="Calibri"/>
        <family val="2"/>
      </rPr>
      <t>NEW</t>
    </r>
  </si>
  <si>
    <r>
      <rPr>
        <sz val="11"/>
        <color indexed="8"/>
        <rFont val="Calibri"/>
        <family val="2"/>
      </rPr>
      <t xml:space="preserve">bluewash 1kg                                                                 Griffreiniger              </t>
    </r>
    <r>
      <rPr>
        <b/>
        <sz val="18"/>
        <color indexed="38"/>
        <rFont val="Calibri"/>
        <family val="2"/>
      </rPr>
      <t>NEW</t>
    </r>
  </si>
  <si>
    <t>Lösungsbad  1:15     Ultraschallbad 1: 30                                          Waschmaschine 1-2,5:100</t>
  </si>
  <si>
    <r>
      <rPr>
        <sz val="11"/>
        <color indexed="8"/>
        <rFont val="Calibri"/>
        <family val="2"/>
      </rPr>
      <t xml:space="preserve">bluewash 5kg Griffreiniger              </t>
    </r>
    <r>
      <rPr>
        <b/>
        <sz val="18"/>
        <color indexed="38"/>
        <rFont val="Calibri"/>
        <family val="2"/>
      </rPr>
      <t>NEW</t>
    </r>
  </si>
  <si>
    <r>
      <rPr>
        <sz val="11"/>
        <color indexed="8"/>
        <rFont val="Calibri"/>
        <family val="2"/>
      </rPr>
      <t xml:space="preserve">bluewash 12kg  Griffreiniger              </t>
    </r>
    <r>
      <rPr>
        <b/>
        <sz val="18"/>
        <color indexed="38"/>
        <rFont val="Calibri"/>
        <family val="2"/>
      </rPr>
      <t>NEW</t>
    </r>
  </si>
  <si>
    <r>
      <rPr>
        <sz val="11"/>
        <color indexed="8"/>
        <rFont val="Calibri"/>
        <family val="2"/>
      </rPr>
      <t xml:space="preserve">bluewash 24kg Griffreiniger              </t>
    </r>
    <r>
      <rPr>
        <b/>
        <sz val="18"/>
        <color indexed="38"/>
        <rFont val="Calibri"/>
        <family val="2"/>
      </rPr>
      <t>NEW</t>
    </r>
  </si>
  <si>
    <r>
      <rPr>
        <sz val="11"/>
        <color indexed="8"/>
        <rFont val="Calibri"/>
        <family val="2"/>
      </rPr>
      <t xml:space="preserve">bluewash 35kg  Griffreiniger              </t>
    </r>
    <r>
      <rPr>
        <b/>
        <sz val="18"/>
        <color indexed="38"/>
        <rFont val="Calibri"/>
        <family val="2"/>
      </rPr>
      <t>NEW</t>
    </r>
  </si>
  <si>
    <r>
      <rPr>
        <sz val="11"/>
        <color indexed="8"/>
        <rFont val="Calibri"/>
        <family val="2"/>
      </rPr>
      <t xml:space="preserve">matwash 1kg         Mattenreiniger              </t>
    </r>
    <r>
      <rPr>
        <b/>
        <sz val="18"/>
        <color indexed="38"/>
        <rFont val="Calibri"/>
        <family val="2"/>
      </rPr>
      <t>NEW</t>
    </r>
  </si>
  <si>
    <t>Wischwasser 0,5-1:100       (oil 1:1)</t>
  </si>
  <si>
    <r>
      <rPr>
        <sz val="11"/>
        <color indexed="8"/>
        <rFont val="Calibri"/>
        <family val="2"/>
      </rPr>
      <t xml:space="preserve">matwash 5kg         Mattenreiniger              </t>
    </r>
    <r>
      <rPr>
        <b/>
        <sz val="18"/>
        <color indexed="38"/>
        <rFont val="Calibri"/>
        <family val="2"/>
      </rPr>
      <t>NEW</t>
    </r>
  </si>
  <si>
    <r>
      <rPr>
        <sz val="11"/>
        <color indexed="8"/>
        <rFont val="Calibri"/>
        <family val="2"/>
      </rPr>
      <t xml:space="preserve">matwash 12kg         Mattenreiniger              </t>
    </r>
    <r>
      <rPr>
        <b/>
        <sz val="18"/>
        <color indexed="38"/>
        <rFont val="Calibri"/>
        <family val="2"/>
      </rPr>
      <t>NEW</t>
    </r>
  </si>
  <si>
    <r>
      <rPr>
        <sz val="11"/>
        <color indexed="8"/>
        <rFont val="Calibri"/>
        <family val="2"/>
      </rPr>
      <t xml:space="preserve">matwash 24kg         Mattenreiniger              </t>
    </r>
    <r>
      <rPr>
        <b/>
        <sz val="18"/>
        <color indexed="38"/>
        <rFont val="Calibri"/>
        <family val="2"/>
      </rPr>
      <t>NEW</t>
    </r>
  </si>
  <si>
    <r>
      <rPr>
        <sz val="11"/>
        <color indexed="8"/>
        <rFont val="Calibri"/>
        <family val="2"/>
      </rPr>
      <t xml:space="preserve">matwash 35kg         Mattenreiniger              </t>
    </r>
    <r>
      <rPr>
        <b/>
        <sz val="18"/>
        <color indexed="38"/>
        <rFont val="Calibri"/>
        <family val="2"/>
      </rPr>
      <t>NEW</t>
    </r>
  </si>
  <si>
    <t>Gesamtsumme bluewash and matwash</t>
  </si>
  <si>
    <t>Anzahl an bluewash and matwash</t>
  </si>
  <si>
    <t>Gewicht von bluewash and matwash</t>
  </si>
  <si>
    <r>
      <rPr>
        <sz val="48"/>
        <color indexed="8"/>
        <rFont val="Calibri"/>
        <family val="2"/>
      </rPr>
      <t xml:space="preserve">bluepill - Accessoires *   </t>
    </r>
    <r>
      <rPr>
        <b/>
        <sz val="48"/>
        <color indexed="38"/>
        <rFont val="Calibri"/>
        <family val="2"/>
      </rPr>
      <t>NEW</t>
    </r>
  </si>
  <si>
    <r>
      <rPr>
        <sz val="11"/>
        <color indexed="8"/>
        <rFont val="Calibri"/>
        <family val="2"/>
      </rPr>
      <t xml:space="preserve">boy                      bluepill T-shirt                         </t>
    </r>
    <r>
      <rPr>
        <b/>
        <sz val="18"/>
        <color indexed="38"/>
        <rFont val="Calibri"/>
        <family val="2"/>
      </rPr>
      <t xml:space="preserve">NEW     </t>
    </r>
  </si>
  <si>
    <r>
      <rPr>
        <sz val="11"/>
        <color indexed="8"/>
        <rFont val="Calibri"/>
        <family val="2"/>
      </rPr>
      <t xml:space="preserve">CAP 
</t>
    </r>
    <r>
      <rPr>
        <sz val="11"/>
        <color indexed="8"/>
        <rFont val="Calibri"/>
        <family val="2"/>
      </rPr>
      <t xml:space="preserve">grey               </t>
    </r>
    <r>
      <rPr>
        <b/>
        <sz val="18"/>
        <color indexed="38"/>
        <rFont val="Calibri"/>
        <family val="2"/>
      </rPr>
      <t>NEW</t>
    </r>
  </si>
  <si>
    <t>Gesamtsumme bluepill Bekleidung</t>
  </si>
  <si>
    <t>Anzahl an bluepill Bekleidung</t>
  </si>
  <si>
    <t>SOLD OUT</t>
  </si>
  <si>
    <r>
      <rPr>
        <sz val="8"/>
        <color indexed="8"/>
        <rFont val="Akko Rounded Pro"/>
      </rPr>
      <t xml:space="preserve">orange </t>
    </r>
    <r>
      <rPr>
        <sz val="9"/>
        <color indexed="8"/>
        <rFont val="Akko Rounded Pro"/>
      </rPr>
      <t>RAL 2009</t>
    </r>
  </si>
  <si>
    <r>
      <t xml:space="preserve">DOWN CLIMB JUG      </t>
    </r>
    <r>
      <rPr>
        <b/>
        <sz val="18"/>
        <color indexed="38"/>
        <rFont val="Calibri"/>
        <family val="2"/>
      </rPr>
      <t>NEW</t>
    </r>
  </si>
  <si>
    <t>L - XL</t>
  </si>
  <si>
    <r>
      <t xml:space="preserve">big feature         </t>
    </r>
    <r>
      <rPr>
        <b/>
        <sz val="28"/>
        <color rgb="FFFD0D02"/>
        <rFont val="Calibri"/>
        <family val="2"/>
      </rPr>
      <t>NEW</t>
    </r>
  </si>
  <si>
    <r>
      <t xml:space="preserve">giga roof jugs         </t>
    </r>
    <r>
      <rPr>
        <b/>
        <sz val="28"/>
        <color rgb="FFFD0D02"/>
        <rFont val="Calibri"/>
        <family val="2"/>
      </rPr>
      <t>NEW</t>
    </r>
  </si>
  <si>
    <r>
      <t xml:space="preserve">big roof jugs         </t>
    </r>
    <r>
      <rPr>
        <b/>
        <sz val="28"/>
        <color rgb="FFFD0D02"/>
        <rFont val="Calibri"/>
        <family val="2"/>
      </rPr>
      <t>NEW</t>
    </r>
  </si>
  <si>
    <r>
      <t xml:space="preserve">roof jugs         </t>
    </r>
    <r>
      <rPr>
        <b/>
        <sz val="28"/>
        <color rgb="FFFD0D02"/>
        <rFont val="Calibri"/>
        <family val="2"/>
      </rPr>
      <t>NEW</t>
    </r>
  </si>
  <si>
    <t xml:space="preserve">grip feature </t>
  </si>
  <si>
    <t xml:space="preserve">giga handholds           </t>
  </si>
  <si>
    <t xml:space="preserve">open giga handholds           </t>
  </si>
  <si>
    <t xml:space="preserve">XX-large handholds   </t>
  </si>
  <si>
    <t xml:space="preserve">flat XX-large handholds           </t>
  </si>
  <si>
    <t xml:space="preserve">ledges         </t>
  </si>
  <si>
    <t xml:space="preserve">X-large handholds        </t>
  </si>
  <si>
    <t xml:space="preserve">large handholds  </t>
  </si>
  <si>
    <t xml:space="preserve">medium handholds </t>
  </si>
  <si>
    <t>small handholds</t>
  </si>
  <si>
    <t>medium crimps</t>
  </si>
  <si>
    <t>small crimps</t>
  </si>
  <si>
    <t xml:space="preserve">mini specials </t>
  </si>
  <si>
    <t>big footholds</t>
  </si>
  <si>
    <t xml:space="preserve">„split grip line“ </t>
  </si>
  <si>
    <t>Summe competition - line</t>
  </si>
  <si>
    <t>Summe original line</t>
  </si>
  <si>
    <t>2100</t>
  </si>
  <si>
    <r>
      <t xml:space="preserve">komplette original line  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</si>
  <si>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slopy plates 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</si>
  <si>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pinchy pair 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</si>
  <si>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big lib 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</si>
  <si>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juggy lips 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</si>
  <si>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rounded lips 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</si>
  <si>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big jib lips 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</si>
  <si>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trifles one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</si>
  <si>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trifles two                                 </t>
    </r>
    <r>
      <rPr>
        <b/>
        <sz val="28"/>
        <color rgb="FFFD0D02"/>
        <rFont val="Calibri"/>
        <family val="2"/>
      </rPr>
      <t>NEW</t>
    </r>
  </si>
  <si>
    <t>2101</t>
  </si>
  <si>
    <t>2102</t>
  </si>
  <si>
    <t>2103</t>
  </si>
  <si>
    <t>2104</t>
  </si>
  <si>
    <t>2105</t>
  </si>
  <si>
    <t>2106</t>
  </si>
  <si>
    <t>2107</t>
  </si>
  <si>
    <t>2108</t>
  </si>
  <si>
    <t>S - M</t>
  </si>
  <si>
    <t>M - L</t>
  </si>
  <si>
    <t xml:space="preserve">S </t>
  </si>
  <si>
    <t>XL -XXL</t>
  </si>
  <si>
    <t>S - XXL</t>
  </si>
  <si>
    <r>
      <t xml:space="preserve">komplette competition line  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</si>
  <si>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„original line“        </t>
    </r>
    <r>
      <rPr>
        <b/>
        <sz val="72"/>
        <color rgb="FFFF0000"/>
        <rFont val="Calibri"/>
        <family val="2"/>
      </rPr>
      <t>NEW - LINE</t>
    </r>
  </si>
  <si>
    <r>
      <t xml:space="preserve">„competition line“           </t>
    </r>
    <r>
      <rPr>
        <b/>
        <sz val="72"/>
        <color rgb="FFFF0000"/>
        <rFont val="Calibri"/>
        <family val="2"/>
      </rPr>
      <t>NEW - STUFF</t>
    </r>
  </si>
  <si>
    <r>
      <t xml:space="preserve">„down climb jugs“    </t>
    </r>
    <r>
      <rPr>
        <b/>
        <sz val="72"/>
        <color rgb="FFFF0000"/>
        <rFont val="Calibri"/>
        <family val="2"/>
      </rPr>
      <t>NEW - LINE</t>
    </r>
  </si>
  <si>
    <t xml:space="preserve">whole  „split grip line“ </t>
  </si>
  <si>
    <r>
      <t xml:space="preserve">„straight bloc line“     </t>
    </r>
    <r>
      <rPr>
        <b/>
        <sz val="72"/>
        <color rgb="FFFF0000"/>
        <rFont val="Calibri"/>
        <family val="2"/>
      </rPr>
      <t>NEW - STUFF</t>
    </r>
  </si>
  <si>
    <t>Summe split grip line</t>
  </si>
  <si>
    <t>Summe straight bloc line</t>
  </si>
  <si>
    <t>Summe down climb jugs</t>
  </si>
  <si>
    <r>
      <t xml:space="preserve">giga jugs                                </t>
    </r>
    <r>
      <rPr>
        <b/>
        <sz val="28"/>
        <color rgb="FFFD0D02"/>
        <rFont val="Calibri"/>
        <family val="2"/>
      </rPr>
      <t>NEW</t>
    </r>
  </si>
  <si>
    <t xml:space="preserve"> M</t>
  </si>
  <si>
    <r>
      <t xml:space="preserve">open hand jugs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</si>
  <si>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giga ledges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</si>
  <si>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big ledges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</si>
  <si>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big crimps 2.0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</si>
  <si>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spax impression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</si>
  <si>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spax jugs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</si>
  <si>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fiberimpressions  12               </t>
    </r>
    <r>
      <rPr>
        <b/>
        <sz val="28"/>
        <color rgb="FFFD0D02"/>
        <rFont val="Calibri"/>
        <family val="2"/>
      </rPr>
      <t>NEW</t>
    </r>
  </si>
  <si>
    <t xml:space="preserve">fiberimpressions  10             </t>
  </si>
  <si>
    <t xml:space="preserve">fiberimpressions  11              </t>
  </si>
  <si>
    <r>
      <t xml:space="preserve">fiberimpressions  13               </t>
    </r>
    <r>
      <rPr>
        <b/>
        <sz val="28"/>
        <color rgb="FFFD0D02"/>
        <rFont val="Calibri"/>
        <family val="2"/>
      </rPr>
      <t>NEW</t>
    </r>
  </si>
  <si>
    <r>
      <t xml:space="preserve">fiberimpressions  14               </t>
    </r>
    <r>
      <rPr>
        <b/>
        <sz val="28"/>
        <color rgb="FFFD0D02"/>
        <rFont val="Calibri"/>
        <family val="2"/>
      </rPr>
      <t>NEW</t>
    </r>
  </si>
  <si>
    <t xml:space="preserve">fiberimpressions  9                  </t>
  </si>
  <si>
    <t xml:space="preserve">fiberimpressions  8                 </t>
  </si>
  <si>
    <t xml:space="preserve">fiberimpressions  7                </t>
  </si>
  <si>
    <t xml:space="preserve">fiberimpressions  6                  </t>
  </si>
  <si>
    <t xml:space="preserve">fiberimpressions  5                   </t>
  </si>
  <si>
    <t xml:space="preserve">fiberimpressions  4                   </t>
  </si>
  <si>
    <t xml:space="preserve">fiberimpressions  3                      </t>
  </si>
  <si>
    <t xml:space="preserve">fiberimpressions  2               </t>
  </si>
  <si>
    <t xml:space="preserve">fiberimpressions  1                </t>
  </si>
  <si>
    <r>
      <rPr>
        <sz val="11"/>
        <color indexed="8"/>
        <rFont val="Calibri"/>
        <family val="2"/>
      </rPr>
      <t xml:space="preserve">komplette          </t>
    </r>
    <r>
      <rPr>
        <sz val="13"/>
        <color indexed="8"/>
        <rFont val="Calibri"/>
        <family val="2"/>
      </rPr>
      <t xml:space="preserve">fiber impressions line            (1-14)                 </t>
    </r>
    <r>
      <rPr>
        <b/>
        <sz val="28"/>
        <color rgb="FFFD0D02"/>
        <rFont val="Calibri"/>
        <family val="2"/>
      </rPr>
      <t>NEW</t>
    </r>
  </si>
  <si>
    <t>3400</t>
  </si>
  <si>
    <t>3402</t>
  </si>
  <si>
    <t>3403</t>
  </si>
  <si>
    <t>3405</t>
  </si>
  <si>
    <t>3406</t>
  </si>
  <si>
    <t>3408</t>
  </si>
  <si>
    <t>3409</t>
  </si>
  <si>
    <t>3411</t>
  </si>
  <si>
    <t>3412</t>
  </si>
  <si>
    <t>3414</t>
  </si>
  <si>
    <t>545x480x150mm</t>
  </si>
  <si>
    <t>600x460x170mm</t>
  </si>
  <si>
    <t>670x390x190mm</t>
  </si>
  <si>
    <t xml:space="preserve">Summe Dualtexture Fiber Impression </t>
  </si>
  <si>
    <t>Summ Fiber - Impression</t>
  </si>
  <si>
    <r>
      <t xml:space="preserve">„fiber impression - line“       </t>
    </r>
    <r>
      <rPr>
        <b/>
        <sz val="48"/>
        <color rgb="FFFF0000"/>
        <rFont val="Calibri"/>
        <family val="2"/>
      </rPr>
      <t>NEW - STUFF</t>
    </r>
  </si>
  <si>
    <r>
      <t xml:space="preserve">„DUALTEXTURE - fiber impression - line“    </t>
    </r>
    <r>
      <rPr>
        <b/>
        <sz val="48"/>
        <color indexed="38"/>
        <rFont val="Calibri"/>
        <family val="2"/>
      </rPr>
      <t>NEW - line</t>
    </r>
  </si>
  <si>
    <r>
      <rPr>
        <sz val="11"/>
        <color indexed="8"/>
        <rFont val="Calibri"/>
        <family val="2"/>
      </rPr>
      <t>komplette                    original - line</t>
    </r>
    <r>
      <rPr>
        <sz val="13"/>
        <color indexed="8"/>
        <rFont val="Calibri"/>
        <family val="2"/>
      </rPr>
      <t xml:space="preserve"> (1-5)                 </t>
    </r>
    <r>
      <rPr>
        <b/>
        <sz val="28"/>
        <color rgb="FFFD0D02"/>
        <rFont val="Calibri"/>
        <family val="2"/>
      </rPr>
      <t>NEW</t>
    </r>
  </si>
  <si>
    <r>
      <t xml:space="preserve">„original - line“         </t>
    </r>
    <r>
      <rPr>
        <b/>
        <sz val="48"/>
        <color indexed="38"/>
        <rFont val="Calibri"/>
        <family val="2"/>
      </rPr>
      <t>NEW - line</t>
    </r>
  </si>
  <si>
    <r>
      <t xml:space="preserve">original 1                  </t>
    </r>
    <r>
      <rPr>
        <b/>
        <sz val="28"/>
        <color rgb="FFFF0000"/>
        <rFont val="Calibri"/>
        <family val="2"/>
      </rPr>
      <t>NEW</t>
    </r>
  </si>
  <si>
    <r>
      <t xml:space="preserve">original 2                  </t>
    </r>
    <r>
      <rPr>
        <b/>
        <sz val="28"/>
        <color rgb="FFFF0000"/>
        <rFont val="Calibri"/>
        <family val="2"/>
      </rPr>
      <t>NEW</t>
    </r>
  </si>
  <si>
    <r>
      <t xml:space="preserve">original 3                  </t>
    </r>
    <r>
      <rPr>
        <b/>
        <sz val="28"/>
        <color rgb="FFFF0000"/>
        <rFont val="Calibri"/>
        <family val="2"/>
      </rPr>
      <t>NEW</t>
    </r>
  </si>
  <si>
    <r>
      <t xml:space="preserve">original 4                  </t>
    </r>
    <r>
      <rPr>
        <b/>
        <sz val="28"/>
        <color rgb="FFFF0000"/>
        <rFont val="Calibri"/>
        <family val="2"/>
      </rPr>
      <t>NEW</t>
    </r>
  </si>
  <si>
    <r>
      <t xml:space="preserve">original 5                  </t>
    </r>
    <r>
      <rPr>
        <b/>
        <sz val="28"/>
        <color rgb="FFFF0000"/>
        <rFont val="Calibri"/>
        <family val="2"/>
      </rPr>
      <t>NEW</t>
    </r>
  </si>
  <si>
    <r>
      <t xml:space="preserve">DUALTEXTURE fiberimpressions  12               </t>
    </r>
    <r>
      <rPr>
        <b/>
        <sz val="28"/>
        <color rgb="FFFD0D02"/>
        <rFont val="Calibri"/>
        <family val="2"/>
      </rPr>
      <t>NEW</t>
    </r>
  </si>
  <si>
    <r>
      <t xml:space="preserve">DUALTEXTURE fiberimpressions  1               </t>
    </r>
    <r>
      <rPr>
        <b/>
        <sz val="28"/>
        <color rgb="FFFD0D02"/>
        <rFont val="Calibri"/>
        <family val="2"/>
      </rPr>
      <t>NEW</t>
    </r>
  </si>
  <si>
    <r>
      <t xml:space="preserve">DUALTEXTURE fiberimpressions  2               </t>
    </r>
    <r>
      <rPr>
        <b/>
        <sz val="28"/>
        <color rgb="FFFD0D02"/>
        <rFont val="Calibri"/>
        <family val="2"/>
      </rPr>
      <t>NEW</t>
    </r>
  </si>
  <si>
    <r>
      <t xml:space="preserve">DUALTEXTURE fiberimpressions  3               </t>
    </r>
    <r>
      <rPr>
        <b/>
        <sz val="28"/>
        <color rgb="FFFD0D02"/>
        <rFont val="Calibri"/>
        <family val="2"/>
      </rPr>
      <t>NEW</t>
    </r>
  </si>
  <si>
    <r>
      <t xml:space="preserve">DUALTEXTURE fiberimpressions  4               </t>
    </r>
    <r>
      <rPr>
        <b/>
        <sz val="28"/>
        <color rgb="FFFD0D02"/>
        <rFont val="Calibri"/>
        <family val="2"/>
      </rPr>
      <t>NEW</t>
    </r>
  </si>
  <si>
    <r>
      <t xml:space="preserve">DUALTEXTURE fiberimpressions  5               </t>
    </r>
    <r>
      <rPr>
        <b/>
        <sz val="28"/>
        <color rgb="FFFD0D02"/>
        <rFont val="Calibri"/>
        <family val="2"/>
      </rPr>
      <t>NEW</t>
    </r>
  </si>
  <si>
    <r>
      <t xml:space="preserve">DUALTEXTURE fiberimpressions  6               </t>
    </r>
    <r>
      <rPr>
        <b/>
        <sz val="28"/>
        <color rgb="FFFD0D02"/>
        <rFont val="Calibri"/>
        <family val="2"/>
      </rPr>
      <t>NEW</t>
    </r>
  </si>
  <si>
    <r>
      <t xml:space="preserve">DUALTEXTURE fiberimpressions  7               </t>
    </r>
    <r>
      <rPr>
        <b/>
        <sz val="28"/>
        <color rgb="FFFD0D02"/>
        <rFont val="Calibri"/>
        <family val="2"/>
      </rPr>
      <t>NEW</t>
    </r>
  </si>
  <si>
    <r>
      <t xml:space="preserve">DUALTEXTURE fiberimpressions  8               </t>
    </r>
    <r>
      <rPr>
        <b/>
        <sz val="28"/>
        <color rgb="FFFD0D02"/>
        <rFont val="Calibri"/>
        <family val="2"/>
      </rPr>
      <t>NEW</t>
    </r>
  </si>
  <si>
    <r>
      <t xml:space="preserve">DUALTEXTURE fiberimpressions  9               </t>
    </r>
    <r>
      <rPr>
        <b/>
        <sz val="28"/>
        <color rgb="FFFD0D02"/>
        <rFont val="Calibri"/>
        <family val="2"/>
      </rPr>
      <t>NEW</t>
    </r>
  </si>
  <si>
    <r>
      <t xml:space="preserve">DUALTEXTURE fiberimpressions  10               </t>
    </r>
    <r>
      <rPr>
        <b/>
        <sz val="28"/>
        <color rgb="FFFD0D02"/>
        <rFont val="Calibri"/>
        <family val="2"/>
      </rPr>
      <t>NEW</t>
    </r>
  </si>
  <si>
    <r>
      <t xml:space="preserve">DUALTEXTURE fiberimpressions  11               </t>
    </r>
    <r>
      <rPr>
        <b/>
        <sz val="28"/>
        <color rgb="FFFD0D02"/>
        <rFont val="Calibri"/>
        <family val="2"/>
      </rPr>
      <t>NEW</t>
    </r>
  </si>
  <si>
    <r>
      <t xml:space="preserve">DUALTEXTURE fiberimpressions  13               </t>
    </r>
    <r>
      <rPr>
        <b/>
        <sz val="28"/>
        <color rgb="FFFD0D02"/>
        <rFont val="Calibri"/>
        <family val="2"/>
      </rPr>
      <t>NEW</t>
    </r>
  </si>
  <si>
    <r>
      <t xml:space="preserve">DUALTEXTURE fiberimpressions  14               </t>
    </r>
    <r>
      <rPr>
        <b/>
        <sz val="28"/>
        <color rgb="FFFD0D02"/>
        <rFont val="Calibri"/>
        <family val="2"/>
      </rPr>
      <t>NEW</t>
    </r>
  </si>
  <si>
    <t>13400</t>
  </si>
  <si>
    <t>13402</t>
  </si>
  <si>
    <t>13403</t>
  </si>
  <si>
    <t>13405</t>
  </si>
  <si>
    <t>13406</t>
  </si>
  <si>
    <t>13408</t>
  </si>
  <si>
    <t>13409</t>
  </si>
  <si>
    <t>13411</t>
  </si>
  <si>
    <t>13412</t>
  </si>
  <si>
    <t>13414</t>
  </si>
  <si>
    <r>
      <rPr>
        <sz val="11"/>
        <color indexed="8"/>
        <rFont val="Calibri"/>
        <family val="2"/>
      </rPr>
      <t xml:space="preserve">komplette         DUALTEXTURE                   </t>
    </r>
    <r>
      <rPr>
        <sz val="13"/>
        <color indexed="8"/>
        <rFont val="Calibri"/>
        <family val="2"/>
      </rPr>
      <t xml:space="preserve">fiber impressions line  (1-14)  </t>
    </r>
    <r>
      <rPr>
        <b/>
        <sz val="28"/>
        <color rgb="FFFD0D02"/>
        <rFont val="Calibri"/>
        <family val="2"/>
      </rPr>
      <t>NEW</t>
    </r>
  </si>
  <si>
    <t>4000</t>
  </si>
  <si>
    <t>4001</t>
  </si>
  <si>
    <t>4002</t>
  </si>
  <si>
    <t>4003</t>
  </si>
  <si>
    <t>4004</t>
  </si>
  <si>
    <t>4005</t>
  </si>
  <si>
    <t>640x360x140mm</t>
  </si>
  <si>
    <t>690x500x190mm</t>
  </si>
  <si>
    <t>680x440x210mm</t>
  </si>
  <si>
    <t>660x510x280mm</t>
  </si>
  <si>
    <t>610x410x300mm</t>
  </si>
  <si>
    <r>
      <t xml:space="preserve">good wings left 1500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</si>
  <si>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good wings right 1500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</si>
  <si>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good wings left 750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</si>
  <si>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good wings right 750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</si>
  <si>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bad wings left 1500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</si>
  <si>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bad wings right 1500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</si>
  <si>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bad wings left 750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</si>
  <si>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bad wings right 750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</si>
  <si>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broken diamond               900 left 1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</si>
  <si>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broken diamond               900 left 2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</si>
  <si>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broken diamond               900 left 3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</si>
  <si>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broken diamond               900 right 1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</si>
  <si>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broken diamond               900 right 2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</si>
  <si>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broken diamond               900 right 3                                </t>
    </r>
    <r>
      <rPr>
        <b/>
        <sz val="28"/>
        <color rgb="FFFD0D02"/>
        <rFont val="Calibri"/>
        <family val="2"/>
      </rPr>
      <t>NEW</t>
    </r>
  </si>
  <si>
    <r>
      <t xml:space="preserve">diamond 900                     Part 1                        </t>
    </r>
    <r>
      <rPr>
        <b/>
        <sz val="28"/>
        <color rgb="FFFD0D02"/>
        <rFont val="Calibri"/>
        <family val="2"/>
      </rPr>
      <t>NEW</t>
    </r>
  </si>
  <si>
    <r>
      <t xml:space="preserve">diamond 900                     Part 2                        </t>
    </r>
    <r>
      <rPr>
        <b/>
        <sz val="28"/>
        <color rgb="FFFD0D02"/>
        <rFont val="Calibri"/>
        <family val="2"/>
      </rPr>
      <t>NEW</t>
    </r>
  </si>
  <si>
    <r>
      <t xml:space="preserve">diamond 900                     Part 3                        </t>
    </r>
    <r>
      <rPr>
        <b/>
        <sz val="28"/>
        <color rgb="FFFD0D02"/>
        <rFont val="Calibri"/>
        <family val="2"/>
      </rPr>
      <t>NEW</t>
    </r>
  </si>
  <si>
    <r>
      <t xml:space="preserve">diamond 900                     Part 4                        </t>
    </r>
    <r>
      <rPr>
        <b/>
        <sz val="28"/>
        <color rgb="FFFD0D02"/>
        <rFont val="Calibri"/>
        <family val="2"/>
      </rPr>
      <t>NEW</t>
    </r>
  </si>
  <si>
    <t>1500x7500x260mm</t>
  </si>
  <si>
    <t>750x375x140mm</t>
  </si>
  <si>
    <t>900x160x120mm</t>
  </si>
  <si>
    <t>900x300x120mm</t>
  </si>
  <si>
    <t>900x820x120mm</t>
  </si>
  <si>
    <t>2001          -           2019</t>
  </si>
  <si>
    <t>mit T-nuts Nachlass 5% abgerundet</t>
  </si>
  <si>
    <t>Einzelpreis</t>
  </si>
  <si>
    <t>Grundpreis</t>
  </si>
  <si>
    <t>1-49Sticker</t>
  </si>
  <si>
    <t>50-100Sticker</t>
  </si>
  <si>
    <r>
      <t xml:space="preserve">LOGO                DOWN CLIMB JUG          </t>
    </r>
    <r>
      <rPr>
        <b/>
        <sz val="13"/>
        <color rgb="FFFF0000"/>
        <rFont val="Calibri"/>
        <family val="2"/>
      </rPr>
      <t xml:space="preserve">with sticker  </t>
    </r>
    <r>
      <rPr>
        <b/>
        <sz val="18"/>
        <color rgb="FFFF0000"/>
        <rFont val="Calibri"/>
        <family val="2"/>
      </rPr>
      <t>N</t>
    </r>
    <r>
      <rPr>
        <b/>
        <sz val="18"/>
        <color indexed="38"/>
        <rFont val="Calibri"/>
        <family val="2"/>
      </rPr>
      <t xml:space="preserve">EW              </t>
    </r>
    <r>
      <rPr>
        <sz val="10"/>
        <color theme="1"/>
        <rFont val="Calibri"/>
        <family val="2"/>
      </rPr>
      <t>(    Sticker                                           (1-49 = 5€/Sticker,               50-1000 = 2,50€/Sticker                 +   12,90€ Grundbetrag    )</t>
    </r>
  </si>
  <si>
    <r>
      <t xml:space="preserve">LOGO                DOWN CLIMB JUG                          </t>
    </r>
    <r>
      <rPr>
        <b/>
        <sz val="13"/>
        <color rgb="FFFF0000"/>
        <rFont val="Calibri"/>
        <family val="2"/>
      </rPr>
      <t>WITHOUT sticker</t>
    </r>
    <r>
      <rPr>
        <b/>
        <sz val="13"/>
        <color indexed="8"/>
        <rFont val="Calibri"/>
        <family val="2"/>
      </rPr>
      <t xml:space="preserve">               </t>
    </r>
    <r>
      <rPr>
        <sz val="13"/>
        <color indexed="8"/>
        <rFont val="Calibri"/>
        <family val="2"/>
      </rPr>
      <t xml:space="preserve">                                                       </t>
    </r>
    <r>
      <rPr>
        <b/>
        <sz val="18"/>
        <color indexed="38"/>
        <rFont val="Calibri"/>
        <family val="2"/>
      </rPr>
      <t>NEW</t>
    </r>
  </si>
  <si>
    <t xml:space="preserve">CAP 
cork/black   </t>
  </si>
  <si>
    <t xml:space="preserve">CAP
cord/grey        </t>
  </si>
  <si>
    <t xml:space="preserve">CAP 
cord/grey             </t>
  </si>
  <si>
    <r>
      <rPr>
        <b/>
        <sz val="20"/>
        <color rgb="FFFF0000"/>
        <rFont val="Calibri"/>
        <family val="2"/>
      </rPr>
      <t xml:space="preserve">mit        </t>
    </r>
    <r>
      <rPr>
        <b/>
        <sz val="11"/>
        <color indexed="8"/>
        <rFont val="Calibri"/>
        <family val="2"/>
      </rPr>
      <t xml:space="preserve"> T-nuts     +</t>
    </r>
    <r>
      <rPr>
        <b/>
        <sz val="13"/>
        <color indexed="8"/>
        <rFont val="Calibri"/>
        <family val="2"/>
      </rPr>
      <t xml:space="preserve"> 5%</t>
    </r>
  </si>
  <si>
    <t>coming soon</t>
  </si>
  <si>
    <t>Normale Holzvolumen</t>
  </si>
  <si>
    <r>
      <rPr>
        <b/>
        <sz val="72"/>
        <color rgb="FFFF0000"/>
        <rFont val="Calibri"/>
        <family val="2"/>
      </rPr>
      <t xml:space="preserve">             NEW</t>
    </r>
    <r>
      <rPr>
        <b/>
        <sz val="48"/>
        <color indexed="8"/>
        <rFont val="Calibri"/>
        <family val="2"/>
      </rPr>
      <t xml:space="preserve">   Holzvolumen mit Griffvolumenbeschichtung   </t>
    </r>
    <r>
      <rPr>
        <b/>
        <sz val="72"/>
        <color rgb="FFFF0000"/>
        <rFont val="Calibri"/>
        <family val="2"/>
      </rPr>
      <t>NEW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</si>
</sst>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&lt;0]#,###;#,###.##&quot; kg&quot;"/>
    <numFmt numFmtId="165" formatCode="[$€-2]&quot; &quot;0.00"/>
    <numFmt numFmtId="166" formatCode="[$€-2]&quot; &quot;#,##0"/>
    <numFmt numFmtId="167" formatCode="[$€-2]&quot; &quot;#,##0.00"/>
    <numFmt numFmtId="168" formatCode="&quot; &quot;* #,##0.00&quot; € &quot;;&quot;-&quot;* #,##0.00&quot; € &quot;;&quot; &quot;* &quot;-&quot;??&quot; € &quot;"/>
  </numFmts>
  <fonts count="71">
    <font>
      <sz val="11"/>
      <color indexed="8"/>
      <name val="Calibri"/>
    </font>
    <font>
      <sz val="96"/>
      <color indexed="8"/>
      <name val="Calibri"/>
      <family val="2"/>
    </font>
    <font>
      <sz val="13"/>
      <color indexed="8"/>
      <name val="Trebuchet MS"/>
      <family val="2"/>
    </font>
    <font>
      <sz val="10"/>
      <color indexed="8"/>
      <name val="Calibri"/>
      <family val="2"/>
    </font>
    <font>
      <sz val="11"/>
      <color indexed="8"/>
      <name val="Trebuchet MS"/>
      <family val="2"/>
    </font>
    <font>
      <b/>
      <sz val="9"/>
      <color indexed="8"/>
      <name val="Calibri"/>
      <family val="2"/>
    </font>
    <font>
      <sz val="9"/>
      <color indexed="8"/>
      <name val="Trebuchet MS"/>
      <family val="2"/>
    </font>
    <font>
      <sz val="8"/>
      <color indexed="8"/>
      <name val="Trebuchet MS"/>
      <family val="2"/>
    </font>
    <font>
      <b/>
      <sz val="8"/>
      <color indexed="8"/>
      <name val="Trebuchet MS"/>
      <family val="2"/>
    </font>
    <font>
      <b/>
      <sz val="11"/>
      <color indexed="8"/>
      <name val="Calibri"/>
      <family val="2"/>
    </font>
    <font>
      <b/>
      <sz val="13"/>
      <color indexed="8"/>
      <name val="Calibri"/>
      <family val="2"/>
    </font>
    <font>
      <sz val="9"/>
      <color indexed="8"/>
      <name val="Calibri"/>
      <family val="2"/>
    </font>
    <font>
      <b/>
      <sz val="24"/>
      <color indexed="8"/>
      <name val="Calibri"/>
      <family val="2"/>
    </font>
    <font>
      <b/>
      <sz val="12"/>
      <color indexed="8"/>
      <name val="Calibri"/>
      <family val="2"/>
    </font>
    <font>
      <sz val="6"/>
      <color indexed="9"/>
      <name val="Calibri"/>
      <family val="2"/>
    </font>
    <font>
      <sz val="11"/>
      <color indexed="9"/>
      <name val="Calibri"/>
      <family val="2"/>
    </font>
    <font>
      <sz val="8"/>
      <color indexed="8"/>
      <name val="Akko Rounded Pro"/>
    </font>
    <font>
      <sz val="9"/>
      <color indexed="8"/>
      <name val="Akko Rounded Pro"/>
    </font>
    <font>
      <sz val="8"/>
      <color indexed="9"/>
      <name val="Akko Rounded Pro"/>
    </font>
    <font>
      <b/>
      <sz val="14"/>
      <color indexed="38"/>
      <name val="Calibri"/>
      <family val="2"/>
    </font>
    <font>
      <sz val="13"/>
      <color indexed="8"/>
      <name val="Calibri"/>
      <family val="2"/>
    </font>
    <font>
      <sz val="8"/>
      <color indexed="8"/>
      <name val="Calibri"/>
      <family val="2"/>
    </font>
    <font>
      <sz val="9"/>
      <color indexed="9"/>
      <name val="Akko Rounded Pro"/>
    </font>
    <font>
      <sz val="14"/>
      <color indexed="8"/>
      <name val="Akko Rounded Pro"/>
    </font>
    <font>
      <sz val="48"/>
      <color indexed="8"/>
      <name val="Calibri"/>
      <family val="2"/>
    </font>
    <font>
      <b/>
      <sz val="48"/>
      <color indexed="38"/>
      <name val="Calibri"/>
      <family val="2"/>
    </font>
    <font>
      <b/>
      <sz val="18"/>
      <color indexed="38"/>
      <name val="Calibri"/>
      <family val="2"/>
    </font>
    <font>
      <sz val="18"/>
      <color indexed="8"/>
      <name val="Akko Rounded Pro"/>
    </font>
    <font>
      <sz val="18"/>
      <color indexed="9"/>
      <name val="Akko Rounded Pro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sz val="7"/>
      <color indexed="8"/>
      <name val="Calibri"/>
      <family val="2"/>
    </font>
    <font>
      <sz val="18"/>
      <color indexed="8"/>
      <name val="Calibri"/>
      <family val="2"/>
    </font>
    <font>
      <sz val="18"/>
      <color indexed="9"/>
      <name val="Calibri"/>
      <family val="2"/>
    </font>
    <font>
      <sz val="11"/>
      <color indexed="32"/>
      <name val="Calibri"/>
      <family val="2"/>
    </font>
    <font>
      <u/>
      <sz val="11"/>
      <color indexed="15"/>
      <name val="Calibri"/>
      <family val="2"/>
    </font>
    <font>
      <sz val="10"/>
      <color indexed="8"/>
      <name val="Akko Rounded Pro"/>
    </font>
    <font>
      <b/>
      <sz val="11"/>
      <color indexed="8"/>
      <name val="Arial"/>
      <family val="2"/>
    </font>
    <font>
      <sz val="10"/>
      <color indexed="9"/>
      <name val="Akko Rounded Pro"/>
    </font>
    <font>
      <b/>
      <sz val="10"/>
      <color indexed="8"/>
      <name val="Arial"/>
      <family val="2"/>
    </font>
    <font>
      <b/>
      <sz val="11"/>
      <color indexed="9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12"/>
      <color indexed="8"/>
      <name val="Akko Rounded Pro"/>
    </font>
    <font>
      <sz val="11"/>
      <color indexed="8"/>
      <name val="Calibri"/>
      <family val="2"/>
    </font>
    <font>
      <b/>
      <sz val="36"/>
      <color rgb="FFFF0000"/>
      <name val="Calibri"/>
      <family val="2"/>
    </font>
    <font>
      <b/>
      <sz val="36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  <scheme val="minor"/>
    </font>
    <font>
      <b/>
      <sz val="28"/>
      <color rgb="FFFD0D02"/>
      <name val="Calibri"/>
      <family val="2"/>
    </font>
    <font>
      <sz val="13"/>
      <color rgb="FF000000"/>
      <name val="Calibri"/>
      <family val="2"/>
    </font>
    <font>
      <b/>
      <sz val="48"/>
      <color rgb="FFFF0000"/>
      <name val="Calibri"/>
      <family val="2"/>
    </font>
    <font>
      <b/>
      <sz val="72"/>
      <color rgb="FFFF0000"/>
      <name val="Calibri"/>
      <family val="2"/>
    </font>
    <font>
      <sz val="14"/>
      <color indexed="8"/>
      <name val="Calibri"/>
      <family val="2"/>
    </font>
    <font>
      <sz val="9"/>
      <color rgb="FF000000"/>
      <name val="Calibri"/>
      <family val="2"/>
    </font>
    <font>
      <b/>
      <sz val="28"/>
      <color rgb="FFFF0000"/>
      <name val="Calibri"/>
      <family val="2"/>
    </font>
    <font>
      <sz val="7"/>
      <color rgb="FF000000"/>
      <name val="Calibri"/>
      <family val="2"/>
    </font>
    <font>
      <b/>
      <sz val="13"/>
      <color rgb="FFFF0000"/>
      <name val="Calibri"/>
      <family val="2"/>
    </font>
    <font>
      <b/>
      <sz val="18"/>
      <color rgb="FFFF0000"/>
      <name val="Calibri"/>
      <family val="2"/>
    </font>
    <font>
      <b/>
      <sz val="20"/>
      <color rgb="FFFF0000"/>
      <name val="Calibri"/>
      <family val="2"/>
    </font>
    <font>
      <sz val="14"/>
      <color indexed="9"/>
      <name val="Akko Rounded Pro"/>
    </font>
    <font>
      <sz val="16"/>
      <color indexed="8"/>
      <name val="Akko Rounded Pro"/>
    </font>
    <font>
      <sz val="16"/>
      <color indexed="9"/>
      <name val="Akko Rounded Pro"/>
    </font>
    <font>
      <sz val="10"/>
      <color theme="1"/>
      <name val="Calibri"/>
      <family val="2"/>
    </font>
    <font>
      <sz val="16"/>
      <color indexed="8"/>
      <name val="Calibri"/>
      <family val="2"/>
    </font>
    <font>
      <sz val="16"/>
      <color theme="1"/>
      <name val="Calibri"/>
      <family val="2"/>
    </font>
    <font>
      <b/>
      <sz val="48"/>
      <color indexed="8"/>
      <name val="Calibri"/>
      <family val="2"/>
    </font>
    <font>
      <b/>
      <sz val="96"/>
      <color indexed="8"/>
      <name val="Calibri"/>
      <family val="2"/>
    </font>
  </fonts>
  <fills count="56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FF"/>
        <bgColor rgb="FF000000"/>
      </patternFill>
    </fill>
  </fills>
  <borders count="130">
    <border>
      <left/>
      <right/>
      <top/>
      <bottom/>
      <diagonal/>
    </border>
    <border>
      <left style="thin">
        <color indexed="58"/>
      </left>
      <right/>
      <top style="thin">
        <color indexed="58"/>
      </top>
      <bottom/>
      <diagonal/>
    </border>
    <border>
      <left/>
      <right/>
      <top style="thin">
        <color indexed="58"/>
      </top>
      <bottom/>
      <diagonal/>
    </border>
    <border>
      <left/>
      <right style="thin">
        <color indexed="58"/>
      </right>
      <top style="thin">
        <color indexed="58"/>
      </top>
      <bottom/>
      <diagonal/>
    </border>
    <border>
      <left style="thin">
        <color indexed="58"/>
      </left>
      <right/>
      <top/>
      <bottom/>
      <diagonal/>
    </border>
    <border>
      <left/>
      <right style="thin">
        <color indexed="58"/>
      </right>
      <top/>
      <bottom/>
      <diagonal/>
    </border>
    <border>
      <left/>
      <right/>
      <top/>
      <bottom style="thin">
        <color indexed="14"/>
      </bottom>
      <diagonal/>
    </border>
    <border>
      <left/>
      <right style="thin">
        <color indexed="14"/>
      </right>
      <top/>
      <bottom/>
      <diagonal/>
    </border>
    <border>
      <left style="thin">
        <color indexed="14"/>
      </left>
      <right style="hair">
        <color indexed="14"/>
      </right>
      <top style="thin">
        <color indexed="14"/>
      </top>
      <bottom style="hair">
        <color indexed="14"/>
      </bottom>
      <diagonal/>
    </border>
    <border>
      <left style="hair">
        <color indexed="14"/>
      </left>
      <right style="hair">
        <color indexed="14"/>
      </right>
      <top style="thin">
        <color indexed="14"/>
      </top>
      <bottom style="hair">
        <color indexed="14"/>
      </bottom>
      <diagonal/>
    </border>
    <border>
      <left style="hair">
        <color indexed="14"/>
      </left>
      <right style="thin">
        <color indexed="14"/>
      </right>
      <top style="thin">
        <color indexed="14"/>
      </top>
      <bottom style="hair">
        <color indexed="14"/>
      </bottom>
      <diagonal/>
    </border>
    <border>
      <left style="thin">
        <color indexed="14"/>
      </left>
      <right/>
      <top/>
      <bottom/>
      <diagonal/>
    </border>
    <border>
      <left style="thin">
        <color indexed="14"/>
      </left>
      <right style="thin">
        <color indexed="14"/>
      </right>
      <top style="thin">
        <color indexed="14"/>
      </top>
      <bottom style="hair">
        <color indexed="14"/>
      </bottom>
      <diagonal/>
    </border>
    <border>
      <left style="thin">
        <color indexed="14"/>
      </left>
      <right style="thin">
        <color indexed="58"/>
      </right>
      <top/>
      <bottom/>
      <diagonal/>
    </border>
    <border>
      <left style="thin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hair">
        <color indexed="14"/>
      </left>
      <right style="thin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14"/>
      </left>
      <right style="thin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14"/>
      </left>
      <right style="thin">
        <color indexed="14"/>
      </right>
      <top style="hair">
        <color indexed="14"/>
      </top>
      <bottom style="thin">
        <color indexed="14"/>
      </bottom>
      <diagonal/>
    </border>
    <border>
      <left style="thin">
        <color indexed="14"/>
      </left>
      <right style="hair">
        <color indexed="14"/>
      </right>
      <top style="hair">
        <color indexed="14"/>
      </top>
      <bottom style="thin">
        <color indexed="14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thin">
        <color indexed="14"/>
      </bottom>
      <diagonal/>
    </border>
    <border>
      <left style="hair">
        <color indexed="14"/>
      </left>
      <right style="thin">
        <color indexed="14"/>
      </right>
      <top style="hair">
        <color indexed="14"/>
      </top>
      <bottom style="thin">
        <color indexed="14"/>
      </bottom>
      <diagonal/>
    </border>
    <border>
      <left/>
      <right/>
      <top style="thin">
        <color indexed="14"/>
      </top>
      <bottom/>
      <diagonal/>
    </border>
    <border>
      <left/>
      <right/>
      <top/>
      <bottom style="dotted">
        <color indexed="14"/>
      </bottom>
      <diagonal/>
    </border>
    <border>
      <left/>
      <right style="dotted">
        <color indexed="14"/>
      </right>
      <top/>
      <bottom/>
      <diagonal/>
    </border>
    <border>
      <left style="dotted">
        <color indexed="14"/>
      </left>
      <right/>
      <top style="dotted">
        <color indexed="14"/>
      </top>
      <bottom/>
      <diagonal/>
    </border>
    <border>
      <left/>
      <right/>
      <top style="dotted">
        <color indexed="14"/>
      </top>
      <bottom/>
      <diagonal/>
    </border>
    <border>
      <left/>
      <right style="dotted">
        <color indexed="14"/>
      </right>
      <top style="dotted">
        <color indexed="14"/>
      </top>
      <bottom/>
      <diagonal/>
    </border>
    <border>
      <left style="dotted">
        <color indexed="14"/>
      </left>
      <right/>
      <top style="dotted">
        <color indexed="14"/>
      </top>
      <bottom style="thin">
        <color indexed="14"/>
      </bottom>
      <diagonal/>
    </border>
    <border>
      <left/>
      <right/>
      <top style="dotted">
        <color indexed="14"/>
      </top>
      <bottom style="thin">
        <color indexed="14"/>
      </bottom>
      <diagonal/>
    </border>
    <border>
      <left style="dotted">
        <color indexed="14"/>
      </left>
      <right style="dotted">
        <color indexed="14"/>
      </right>
      <top style="dotted">
        <color indexed="14"/>
      </top>
      <bottom/>
      <diagonal/>
    </border>
    <border>
      <left style="dotted">
        <color indexed="14"/>
      </left>
      <right style="thin">
        <color indexed="58"/>
      </right>
      <top/>
      <bottom/>
      <diagonal/>
    </border>
    <border>
      <left style="dotted">
        <color indexed="14"/>
      </left>
      <right/>
      <top/>
      <bottom/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dotted">
        <color indexed="14"/>
      </left>
      <right/>
      <top/>
      <bottom style="dotted">
        <color indexed="14"/>
      </bottom>
      <diagonal/>
    </border>
    <border>
      <left/>
      <right style="dotted">
        <color indexed="14"/>
      </right>
      <top/>
      <bottom style="dotted">
        <color indexed="14"/>
      </bottom>
      <diagonal/>
    </border>
    <border>
      <left style="dotted">
        <color indexed="14"/>
      </left>
      <right/>
      <top style="dotted">
        <color indexed="14"/>
      </top>
      <bottom style="dotted">
        <color indexed="14"/>
      </bottom>
      <diagonal/>
    </border>
    <border>
      <left/>
      <right/>
      <top style="dotted">
        <color indexed="14"/>
      </top>
      <bottom style="dotted">
        <color indexed="14"/>
      </bottom>
      <diagonal/>
    </border>
    <border>
      <left/>
      <right style="dotted">
        <color indexed="14"/>
      </right>
      <top style="dotted">
        <color indexed="14"/>
      </top>
      <bottom style="dotted">
        <color indexed="14"/>
      </bottom>
      <diagonal/>
    </border>
    <border>
      <left style="thin">
        <color indexed="58"/>
      </left>
      <right style="dotted">
        <color indexed="14"/>
      </right>
      <top/>
      <bottom/>
      <diagonal/>
    </border>
    <border>
      <left style="dotted">
        <color indexed="14"/>
      </left>
      <right style="dotted">
        <color indexed="14"/>
      </right>
      <top style="dotted">
        <color indexed="14"/>
      </top>
      <bottom style="dotted">
        <color indexed="14"/>
      </bottom>
      <diagonal/>
    </border>
    <border>
      <left style="thin">
        <color indexed="58"/>
      </left>
      <right/>
      <top/>
      <bottom style="thin">
        <color indexed="58"/>
      </bottom>
      <diagonal/>
    </border>
    <border>
      <left/>
      <right/>
      <top/>
      <bottom style="thin">
        <color indexed="58"/>
      </bottom>
      <diagonal/>
    </border>
    <border>
      <left/>
      <right style="thin">
        <color indexed="58"/>
      </right>
      <top/>
      <bottom style="thin">
        <color indexed="58"/>
      </bottom>
      <diagonal/>
    </border>
    <border>
      <left style="thin">
        <color indexed="58"/>
      </left>
      <right style="thin">
        <color indexed="14"/>
      </right>
      <top/>
      <bottom/>
      <diagonal/>
    </border>
    <border>
      <left style="thin">
        <color indexed="14"/>
      </left>
      <right style="dotted">
        <color indexed="14"/>
      </right>
      <top style="thin">
        <color indexed="14"/>
      </top>
      <bottom style="dotted">
        <color indexed="14"/>
      </bottom>
      <diagonal/>
    </border>
    <border>
      <left style="dotted">
        <color indexed="14"/>
      </left>
      <right style="dotted">
        <color indexed="14"/>
      </right>
      <top style="thin">
        <color indexed="14"/>
      </top>
      <bottom style="dotted">
        <color indexed="14"/>
      </bottom>
      <diagonal/>
    </border>
    <border>
      <left style="dotted">
        <color indexed="14"/>
      </left>
      <right style="thin">
        <color indexed="14"/>
      </right>
      <top style="thin">
        <color indexed="14"/>
      </top>
      <bottom style="dotted">
        <color indexed="14"/>
      </bottom>
      <diagonal/>
    </border>
    <border>
      <left style="thin">
        <color indexed="14"/>
      </left>
      <right style="dotted">
        <color indexed="14"/>
      </right>
      <top style="dotted">
        <color indexed="14"/>
      </top>
      <bottom style="dotted">
        <color indexed="14"/>
      </bottom>
      <diagonal/>
    </border>
    <border>
      <left style="dotted">
        <color indexed="14"/>
      </left>
      <right style="thin">
        <color indexed="14"/>
      </right>
      <top style="dotted">
        <color indexed="14"/>
      </top>
      <bottom style="dotted">
        <color indexed="14"/>
      </bottom>
      <diagonal/>
    </border>
    <border>
      <left style="thin">
        <color indexed="14"/>
      </left>
      <right style="dotted">
        <color indexed="14"/>
      </right>
      <top style="dotted">
        <color indexed="14"/>
      </top>
      <bottom style="thin">
        <color indexed="14"/>
      </bottom>
      <diagonal/>
    </border>
    <border>
      <left style="dotted">
        <color indexed="14"/>
      </left>
      <right style="dotted">
        <color indexed="14"/>
      </right>
      <top style="dotted">
        <color indexed="14"/>
      </top>
      <bottom style="thin">
        <color indexed="14"/>
      </bottom>
      <diagonal/>
    </border>
    <border>
      <left style="dotted">
        <color indexed="14"/>
      </left>
      <right style="thin">
        <color indexed="14"/>
      </right>
      <top style="dotted">
        <color indexed="14"/>
      </top>
      <bottom style="thin">
        <color indexed="1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14"/>
      </right>
      <top/>
      <bottom style="thin">
        <color indexed="8"/>
      </bottom>
      <diagonal/>
    </border>
    <border>
      <left style="thin">
        <color indexed="14"/>
      </left>
      <right/>
      <top style="thin">
        <color indexed="14"/>
      </top>
      <bottom style="thin">
        <color indexed="14"/>
      </bottom>
      <diagonal/>
    </border>
    <border>
      <left/>
      <right/>
      <top style="thin">
        <color indexed="14"/>
      </top>
      <bottom style="thin">
        <color indexed="14"/>
      </bottom>
      <diagonal/>
    </border>
    <border>
      <left/>
      <right style="thin">
        <color indexed="8"/>
      </right>
      <top style="thin">
        <color indexed="14"/>
      </top>
      <bottom style="thin">
        <color indexed="14"/>
      </bottom>
      <diagonal/>
    </border>
    <border>
      <left style="thin">
        <color indexed="8"/>
      </left>
      <right/>
      <top style="thin">
        <color indexed="8"/>
      </top>
      <bottom style="thin">
        <color indexed="14"/>
      </bottom>
      <diagonal/>
    </border>
    <border>
      <left/>
      <right style="thin">
        <color indexed="8"/>
      </right>
      <top style="thin">
        <color indexed="8"/>
      </top>
      <bottom style="thin">
        <color indexed="14"/>
      </bottom>
      <diagonal/>
    </border>
    <border>
      <left style="thin">
        <color indexed="8"/>
      </left>
      <right/>
      <top style="thin">
        <color indexed="14"/>
      </top>
      <bottom style="thin">
        <color indexed="8"/>
      </bottom>
      <diagonal/>
    </border>
    <border>
      <left/>
      <right/>
      <top style="thin">
        <color indexed="14"/>
      </top>
      <bottom style="thin">
        <color indexed="8"/>
      </bottom>
      <diagonal/>
    </border>
    <border>
      <left/>
      <right style="thin">
        <color indexed="14"/>
      </right>
      <top style="thin">
        <color indexed="14"/>
      </top>
      <bottom style="thin">
        <color indexed="8"/>
      </bottom>
      <diagonal/>
    </border>
    <border>
      <left style="thin">
        <color indexed="14"/>
      </left>
      <right/>
      <top/>
      <bottom style="thin">
        <color indexed="14"/>
      </bottom>
      <diagonal/>
    </border>
    <border>
      <left style="thin">
        <color indexed="58"/>
      </left>
      <right style="thin">
        <color indexed="8"/>
      </right>
      <top/>
      <bottom/>
      <diagonal/>
    </border>
    <border>
      <left style="thin">
        <color indexed="8"/>
      </left>
      <right style="dotted">
        <color indexed="14"/>
      </right>
      <top style="thin">
        <color indexed="8"/>
      </top>
      <bottom style="dotted">
        <color indexed="14"/>
      </bottom>
      <diagonal/>
    </border>
    <border>
      <left style="dotted">
        <color indexed="14"/>
      </left>
      <right style="thin">
        <color indexed="8"/>
      </right>
      <top style="thin">
        <color indexed="8"/>
      </top>
      <bottom style="dotted">
        <color indexed="14"/>
      </bottom>
      <diagonal/>
    </border>
    <border>
      <left style="thin">
        <color indexed="8"/>
      </left>
      <right style="dotted">
        <color indexed="14"/>
      </right>
      <top style="thin">
        <color indexed="14"/>
      </top>
      <bottom style="dotted">
        <color indexed="14"/>
      </bottom>
      <diagonal/>
    </border>
    <border>
      <left style="dotted">
        <color indexed="14"/>
      </left>
      <right style="thin">
        <color indexed="8"/>
      </right>
      <top style="thin">
        <color indexed="14"/>
      </top>
      <bottom style="dotted">
        <color indexed="14"/>
      </bottom>
      <diagonal/>
    </border>
    <border>
      <left style="thin">
        <color indexed="8"/>
      </left>
      <right style="thin">
        <color indexed="14"/>
      </right>
      <top style="thin">
        <color indexed="14"/>
      </top>
      <bottom style="dotted">
        <color indexed="14"/>
      </bottom>
      <diagonal/>
    </border>
    <border>
      <left style="thin">
        <color indexed="8"/>
      </left>
      <right style="dotted">
        <color indexed="14"/>
      </right>
      <top style="dotted">
        <color indexed="14"/>
      </top>
      <bottom style="dotted">
        <color indexed="14"/>
      </bottom>
      <diagonal/>
    </border>
    <border>
      <left style="dotted">
        <color indexed="14"/>
      </left>
      <right style="thin">
        <color indexed="8"/>
      </right>
      <top style="dotted">
        <color indexed="14"/>
      </top>
      <bottom style="dotted">
        <color indexed="14"/>
      </bottom>
      <diagonal/>
    </border>
    <border>
      <left style="thin">
        <color indexed="8"/>
      </left>
      <right style="thin">
        <color indexed="14"/>
      </right>
      <top style="dotted">
        <color indexed="14"/>
      </top>
      <bottom style="dotted">
        <color indexed="14"/>
      </bottom>
      <diagonal/>
    </border>
    <border>
      <left style="thin">
        <color indexed="8"/>
      </left>
      <right style="dotted">
        <color indexed="14"/>
      </right>
      <top style="dotted">
        <color indexed="14"/>
      </top>
      <bottom style="thin">
        <color indexed="8"/>
      </bottom>
      <diagonal/>
    </border>
    <border>
      <left style="dotted">
        <color indexed="14"/>
      </left>
      <right style="dotted">
        <color indexed="14"/>
      </right>
      <top style="dotted">
        <color indexed="14"/>
      </top>
      <bottom style="thin">
        <color indexed="8"/>
      </bottom>
      <diagonal/>
    </border>
    <border>
      <left style="dotted">
        <color indexed="14"/>
      </left>
      <right style="thin">
        <color indexed="8"/>
      </right>
      <top style="dotted">
        <color indexed="14"/>
      </top>
      <bottom style="thin">
        <color indexed="8"/>
      </bottom>
      <diagonal/>
    </border>
    <border>
      <left style="thin">
        <color indexed="8"/>
      </left>
      <right style="dotted">
        <color indexed="14"/>
      </right>
      <top style="dotted">
        <color indexed="14"/>
      </top>
      <bottom style="thin">
        <color indexed="14"/>
      </bottom>
      <diagonal/>
    </border>
    <border>
      <left style="dotted">
        <color indexed="14"/>
      </left>
      <right style="thin">
        <color indexed="8"/>
      </right>
      <top style="dotted">
        <color indexed="14"/>
      </top>
      <bottom style="thin">
        <color indexed="14"/>
      </bottom>
      <diagonal/>
    </border>
    <border>
      <left style="thin">
        <color indexed="8"/>
      </left>
      <right style="thin">
        <color indexed="14"/>
      </right>
      <top style="dotted">
        <color indexed="14"/>
      </top>
      <bottom style="thin">
        <color indexed="1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hair">
        <color indexed="14"/>
      </bottom>
      <diagonal/>
    </border>
    <border>
      <left/>
      <right style="hair">
        <color indexed="14"/>
      </right>
      <top/>
      <bottom/>
      <diagonal/>
    </border>
    <border>
      <left style="hair">
        <color indexed="14"/>
      </left>
      <right/>
      <top style="hair">
        <color indexed="14"/>
      </top>
      <bottom style="hair">
        <color indexed="14"/>
      </bottom>
      <diagonal/>
    </border>
    <border>
      <left/>
      <right/>
      <top style="hair">
        <color indexed="14"/>
      </top>
      <bottom style="hair">
        <color indexed="14"/>
      </bottom>
      <diagonal/>
    </border>
    <border>
      <left/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hair">
        <color indexed="14"/>
      </left>
      <right/>
      <top/>
      <bottom/>
      <diagonal/>
    </border>
    <border>
      <left/>
      <right/>
      <top style="hair">
        <color indexed="14"/>
      </top>
      <bottom/>
      <diagonal/>
    </border>
    <border>
      <left style="dotted">
        <color indexed="14"/>
      </left>
      <right style="dotted">
        <color indexed="14"/>
      </right>
      <top style="thin">
        <color indexed="14"/>
      </top>
      <bottom style="thin">
        <color indexed="14"/>
      </bottom>
      <diagonal/>
    </border>
    <border>
      <left style="dotted">
        <color indexed="14"/>
      </left>
      <right style="dotted">
        <color indexed="14"/>
      </right>
      <top style="thin">
        <color indexed="14"/>
      </top>
      <bottom style="dotted">
        <color indexed="8"/>
      </bottom>
      <diagonal/>
    </border>
    <border>
      <left style="dotted">
        <color indexed="14"/>
      </left>
      <right style="dotted">
        <color indexed="14"/>
      </right>
      <top style="dotted">
        <color indexed="8"/>
      </top>
      <bottom style="dotted">
        <color indexed="8"/>
      </bottom>
      <diagonal/>
    </border>
    <border>
      <left style="dotted">
        <color indexed="14"/>
      </left>
      <right style="dotted">
        <color indexed="8"/>
      </right>
      <top style="dotted">
        <color indexed="14"/>
      </top>
      <bottom style="dotted">
        <color indexed="14"/>
      </bottom>
      <diagonal/>
    </border>
    <border>
      <left style="dotted">
        <color indexed="8"/>
      </left>
      <right style="dotted">
        <color indexed="8"/>
      </right>
      <top style="dotted">
        <color indexed="8"/>
      </top>
      <bottom style="dotted">
        <color indexed="8"/>
      </bottom>
      <diagonal/>
    </border>
    <border>
      <left style="dotted">
        <color indexed="8"/>
      </left>
      <right style="thin">
        <color indexed="14"/>
      </right>
      <top style="dotted">
        <color indexed="14"/>
      </top>
      <bottom style="dotted">
        <color indexed="14"/>
      </bottom>
      <diagonal/>
    </border>
    <border>
      <left style="dotted">
        <color indexed="14"/>
      </left>
      <right style="dotted">
        <color indexed="14"/>
      </right>
      <top style="dotted">
        <color indexed="8"/>
      </top>
      <bottom style="thin">
        <color indexed="14"/>
      </bottom>
      <diagonal/>
    </border>
    <border>
      <left style="thin">
        <color indexed="14"/>
      </left>
      <right style="dotted">
        <color indexed="14"/>
      </right>
      <top style="thin">
        <color indexed="14"/>
      </top>
      <bottom/>
      <diagonal/>
    </border>
    <border>
      <left style="dotted">
        <color indexed="14"/>
      </left>
      <right style="dotted">
        <color indexed="14"/>
      </right>
      <top style="thin">
        <color indexed="14"/>
      </top>
      <bottom/>
      <diagonal/>
    </border>
    <border>
      <left style="dotted">
        <color indexed="14"/>
      </left>
      <right style="thin">
        <color indexed="14"/>
      </right>
      <top style="thin">
        <color indexed="14"/>
      </top>
      <bottom/>
      <diagonal/>
    </border>
    <border>
      <left style="medium">
        <color indexed="64"/>
      </left>
      <right style="dotted">
        <color indexed="14"/>
      </right>
      <top style="medium">
        <color indexed="64"/>
      </top>
      <bottom style="dotted">
        <color indexed="14"/>
      </bottom>
      <diagonal/>
    </border>
    <border>
      <left style="dotted">
        <color indexed="14"/>
      </left>
      <right style="dotted">
        <color indexed="14"/>
      </right>
      <top style="medium">
        <color indexed="64"/>
      </top>
      <bottom style="dotted">
        <color indexed="14"/>
      </bottom>
      <diagonal/>
    </border>
    <border>
      <left style="medium">
        <color indexed="64"/>
      </left>
      <right style="dotted">
        <color indexed="14"/>
      </right>
      <top style="dotted">
        <color indexed="14"/>
      </top>
      <bottom style="dotted">
        <color indexed="14"/>
      </bottom>
      <diagonal/>
    </border>
    <border>
      <left style="medium">
        <color indexed="64"/>
      </left>
      <right style="dotted">
        <color indexed="14"/>
      </right>
      <top style="dotted">
        <color indexed="14"/>
      </top>
      <bottom style="medium">
        <color indexed="64"/>
      </bottom>
      <diagonal/>
    </border>
    <border>
      <left style="dotted">
        <color indexed="14"/>
      </left>
      <right style="dotted">
        <color indexed="14"/>
      </right>
      <top style="dotted">
        <color indexed="14"/>
      </top>
      <bottom style="medium">
        <color indexed="64"/>
      </bottom>
      <diagonal/>
    </border>
    <border>
      <left style="dotted">
        <color indexed="14"/>
      </left>
      <right style="medium">
        <color indexed="64"/>
      </right>
      <top style="dotted">
        <color indexed="14"/>
      </top>
      <bottom style="medium">
        <color indexed="64"/>
      </bottom>
      <diagonal/>
    </border>
    <border>
      <left/>
      <right style="medium">
        <color indexed="64"/>
      </right>
      <top style="dotted">
        <color indexed="14"/>
      </top>
      <bottom style="dotted">
        <color indexed="14"/>
      </bottom>
      <diagonal/>
    </border>
    <border>
      <left style="dotted">
        <color indexed="14"/>
      </left>
      <right style="dotted">
        <color indexed="14"/>
      </right>
      <top/>
      <bottom style="medium">
        <color indexed="64"/>
      </bottom>
      <diagonal/>
    </border>
    <border>
      <left style="dotted">
        <color indexed="14"/>
      </left>
      <right/>
      <top style="medium">
        <color indexed="64"/>
      </top>
      <bottom style="dotted">
        <color indexed="14"/>
      </bottom>
      <diagonal/>
    </border>
    <border>
      <left/>
      <right style="medium">
        <color indexed="64"/>
      </right>
      <top style="medium">
        <color indexed="64"/>
      </top>
      <bottom style="dotted">
        <color indexed="14"/>
      </bottom>
      <diagonal/>
    </border>
    <border>
      <left/>
      <right/>
      <top style="thin">
        <color indexed="64"/>
      </top>
      <bottom/>
      <diagonal/>
    </border>
    <border>
      <left style="thin">
        <color indexed="14"/>
      </left>
      <right style="dotted">
        <color indexed="14"/>
      </right>
      <top style="dotted">
        <color indexed="14"/>
      </top>
      <bottom/>
      <diagonal/>
    </border>
    <border>
      <left style="thin">
        <color indexed="14"/>
      </left>
      <right style="dotted">
        <color indexed="14"/>
      </right>
      <top/>
      <bottom style="dotted">
        <color indexed="14"/>
      </bottom>
      <diagonal/>
    </border>
    <border>
      <left style="dotted">
        <color indexed="14"/>
      </left>
      <right style="dotted">
        <color indexed="14"/>
      </right>
      <top/>
      <bottom style="dotted">
        <color indexed="14"/>
      </bottom>
      <diagonal/>
    </border>
    <border>
      <left style="dotted">
        <color rgb="FF4D4D4D"/>
      </left>
      <right style="dotted">
        <color rgb="FF4D4D4D"/>
      </right>
      <top style="dotted">
        <color rgb="FF4D4D4D"/>
      </top>
      <bottom style="dotted">
        <color rgb="FF4D4D4D"/>
      </bottom>
      <diagonal/>
    </border>
    <border>
      <left style="thin">
        <color indexed="8"/>
      </left>
      <right style="dotted">
        <color indexed="14"/>
      </right>
      <top/>
      <bottom style="dotted">
        <color indexed="14"/>
      </bottom>
      <diagonal/>
    </border>
    <border>
      <left style="dotted">
        <color indexed="14"/>
      </left>
      <right style="thin">
        <color indexed="8"/>
      </right>
      <top/>
      <bottom style="dotted">
        <color indexed="14"/>
      </bottom>
      <diagonal/>
    </border>
    <border>
      <left style="thin">
        <color indexed="64"/>
      </left>
      <right style="dotted">
        <color indexed="14"/>
      </right>
      <top style="thin">
        <color indexed="64"/>
      </top>
      <bottom style="dotted">
        <color indexed="14"/>
      </bottom>
      <diagonal/>
    </border>
    <border>
      <left style="dotted">
        <color indexed="14"/>
      </left>
      <right style="dotted">
        <color indexed="14"/>
      </right>
      <top style="thin">
        <color indexed="64"/>
      </top>
      <bottom/>
      <diagonal/>
    </border>
    <border>
      <left style="dotted">
        <color indexed="14"/>
      </left>
      <right style="dotted">
        <color indexed="14"/>
      </right>
      <top style="thin">
        <color indexed="64"/>
      </top>
      <bottom style="dotted">
        <color indexed="14"/>
      </bottom>
      <diagonal/>
    </border>
    <border>
      <left style="dotted">
        <color indexed="14"/>
      </left>
      <right style="thin">
        <color indexed="64"/>
      </right>
      <top style="thin">
        <color indexed="64"/>
      </top>
      <bottom style="dotted">
        <color indexed="14"/>
      </bottom>
      <diagonal/>
    </border>
    <border>
      <left style="thin">
        <color indexed="64"/>
      </left>
      <right style="dotted">
        <color indexed="14"/>
      </right>
      <top/>
      <bottom style="dotted">
        <color indexed="14"/>
      </bottom>
      <diagonal/>
    </border>
    <border>
      <left style="dotted">
        <color indexed="14"/>
      </left>
      <right style="thin">
        <color indexed="64"/>
      </right>
      <top style="dotted">
        <color indexed="14"/>
      </top>
      <bottom style="dotted">
        <color indexed="14"/>
      </bottom>
      <diagonal/>
    </border>
    <border>
      <left style="thin">
        <color indexed="64"/>
      </left>
      <right style="dotted">
        <color indexed="14"/>
      </right>
      <top style="dotted">
        <color indexed="14"/>
      </top>
      <bottom style="thin">
        <color indexed="64"/>
      </bottom>
      <diagonal/>
    </border>
    <border>
      <left style="dotted">
        <color rgb="FF4D4D4D"/>
      </left>
      <right style="dotted">
        <color rgb="FF4D4D4D"/>
      </right>
      <top/>
      <bottom style="thin">
        <color indexed="64"/>
      </bottom>
      <diagonal/>
    </border>
    <border>
      <left style="dotted">
        <color indexed="14"/>
      </left>
      <right style="dotted">
        <color indexed="14"/>
      </right>
      <top style="dotted">
        <color indexed="14"/>
      </top>
      <bottom style="thin">
        <color indexed="64"/>
      </bottom>
      <diagonal/>
    </border>
    <border>
      <left style="dotted">
        <color indexed="14"/>
      </left>
      <right style="dotted">
        <color indexed="14"/>
      </right>
      <top style="thin">
        <color indexed="14"/>
      </top>
      <bottom style="thin">
        <color indexed="64"/>
      </bottom>
      <diagonal/>
    </border>
    <border>
      <left style="dotted">
        <color indexed="14"/>
      </left>
      <right style="thin">
        <color indexed="64"/>
      </right>
      <top style="dotted">
        <color indexed="14"/>
      </top>
      <bottom style="thin">
        <color indexed="64"/>
      </bottom>
      <diagonal/>
    </border>
    <border>
      <left style="dotted">
        <color rgb="FF4D4D4D"/>
      </left>
      <right style="dotted">
        <color rgb="FF4D4D4D"/>
      </right>
      <top style="dotted">
        <color rgb="FF4D4D4D"/>
      </top>
      <bottom style="thin">
        <color rgb="FF4D4D4D"/>
      </bottom>
      <diagonal/>
    </border>
    <border>
      <left/>
      <right/>
      <top style="thin">
        <color indexed="8"/>
      </top>
      <bottom style="thin">
        <color indexed="1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 applyNumberFormat="0" applyFill="0" applyBorder="0" applyProtection="0"/>
    <xf numFmtId="44" fontId="50" fillId="0" borderId="0" applyFont="0" applyFill="0" applyBorder="0" applyAlignment="0" applyProtection="0"/>
    <xf numFmtId="43" fontId="50" fillId="0" borderId="0" applyFont="0" applyFill="0" applyBorder="0" applyAlignment="0" applyProtection="0"/>
  </cellStyleXfs>
  <cellXfs count="869">
    <xf numFmtId="0" fontId="0" fillId="0" borderId="0" xfId="0"/>
    <xf numFmtId="0" fontId="0" fillId="0" borderId="0" xfId="0" applyNumberFormat="1" applyFont="1" applyAlignment="1"/>
    <xf numFmtId="0" fontId="0" fillId="4" borderId="1" xfId="0" applyFont="1" applyFill="1" applyBorder="1" applyAlignment="1"/>
    <xf numFmtId="0" fontId="0" fillId="4" borderId="2" xfId="0" applyFont="1" applyFill="1" applyBorder="1" applyAlignment="1"/>
    <xf numFmtId="0" fontId="0" fillId="4" borderId="3" xfId="0" applyFont="1" applyFill="1" applyBorder="1" applyAlignment="1"/>
    <xf numFmtId="0" fontId="0" fillId="4" borderId="4" xfId="0" applyFont="1" applyFill="1" applyBorder="1" applyAlignment="1"/>
    <xf numFmtId="49" fontId="1" fillId="4" borderId="0" xfId="0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/>
    <xf numFmtId="0" fontId="0" fillId="4" borderId="5" xfId="0" applyFont="1" applyFill="1" applyBorder="1" applyAlignment="1"/>
    <xf numFmtId="0" fontId="0" fillId="4" borderId="4" xfId="0" applyFont="1" applyFill="1" applyBorder="1" applyAlignment="1">
      <alignment horizontal="center" vertical="center"/>
    </xf>
    <xf numFmtId="0" fontId="0" fillId="4" borderId="6" xfId="0" applyFont="1" applyFill="1" applyBorder="1" applyAlignment="1"/>
    <xf numFmtId="0" fontId="0" fillId="4" borderId="5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49" fontId="4" fillId="4" borderId="7" xfId="0" applyNumberFormat="1" applyFont="1" applyFill="1" applyBorder="1" applyAlignment="1">
      <alignment horizontal="right" vertical="center"/>
    </xf>
    <xf numFmtId="49" fontId="0" fillId="4" borderId="11" xfId="0" applyNumberFormat="1" applyFont="1" applyFill="1" applyBorder="1" applyAlignment="1">
      <alignment horizontal="right" vertical="center"/>
    </xf>
    <xf numFmtId="49" fontId="0" fillId="4" borderId="0" xfId="0" applyNumberFormat="1" applyFont="1" applyFill="1" applyBorder="1" applyAlignment="1">
      <alignment horizontal="right" vertical="center"/>
    </xf>
    <xf numFmtId="0" fontId="3" fillId="4" borderId="13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right" vertical="center"/>
    </xf>
    <xf numFmtId="0" fontId="0" fillId="4" borderId="22" xfId="0" applyFont="1" applyFill="1" applyBorder="1" applyAlignment="1">
      <alignment horizontal="center" vertical="center"/>
    </xf>
    <xf numFmtId="0" fontId="3" fillId="4" borderId="22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49" fontId="0" fillId="4" borderId="22" xfId="0" applyNumberFormat="1" applyFont="1" applyFill="1" applyBorder="1" applyAlignment="1">
      <alignment horizontal="right" vertical="center"/>
    </xf>
    <xf numFmtId="49" fontId="5" fillId="4" borderId="0" xfId="0" applyNumberFormat="1" applyFont="1" applyFill="1" applyBorder="1" applyAlignment="1">
      <alignment horizontal="right" vertical="center"/>
    </xf>
    <xf numFmtId="49" fontId="0" fillId="4" borderId="0" xfId="0" applyNumberFormat="1" applyFont="1" applyFill="1" applyBorder="1" applyAlignment="1"/>
    <xf numFmtId="49" fontId="7" fillId="4" borderId="0" xfId="0" applyNumberFormat="1" applyFont="1" applyFill="1" applyBorder="1" applyAlignment="1">
      <alignment horizontal="center" vertical="center"/>
    </xf>
    <xf numFmtId="49" fontId="7" fillId="4" borderId="23" xfId="0" applyNumberFormat="1" applyFont="1" applyFill="1" applyBorder="1" applyAlignment="1">
      <alignment horizontal="left" vertical="center"/>
    </xf>
    <xf numFmtId="49" fontId="7" fillId="4" borderId="23" xfId="0" applyNumberFormat="1" applyFont="1" applyFill="1" applyBorder="1" applyAlignment="1">
      <alignment horizontal="center" vertical="center"/>
    </xf>
    <xf numFmtId="0" fontId="0" fillId="4" borderId="23" xfId="0" applyFont="1" applyFill="1" applyBorder="1" applyAlignment="1"/>
    <xf numFmtId="49" fontId="7" fillId="4" borderId="23" xfId="0" applyNumberFormat="1" applyFont="1" applyFill="1" applyBorder="1" applyAlignment="1">
      <alignment vertical="center"/>
    </xf>
    <xf numFmtId="0" fontId="0" fillId="4" borderId="23" xfId="0" applyFont="1" applyFill="1" applyBorder="1" applyAlignment="1">
      <alignment horizontal="center" vertical="center"/>
    </xf>
    <xf numFmtId="49" fontId="9" fillId="4" borderId="24" xfId="0" applyNumberFormat="1" applyFont="1" applyFill="1" applyBorder="1" applyAlignment="1">
      <alignment horizontal="right" vertical="top"/>
    </xf>
    <xf numFmtId="0" fontId="0" fillId="4" borderId="26" xfId="0" applyFont="1" applyFill="1" applyBorder="1" applyAlignment="1">
      <alignment horizontal="center" vertical="center"/>
    </xf>
    <xf numFmtId="0" fontId="0" fillId="4" borderId="27" xfId="0" applyFont="1" applyFill="1" applyBorder="1" applyAlignment="1">
      <alignment horizontal="center" vertical="center"/>
    </xf>
    <xf numFmtId="0" fontId="0" fillId="4" borderId="31" xfId="0" applyFont="1" applyFill="1" applyBorder="1" applyAlignment="1">
      <alignment horizontal="center" vertical="center"/>
    </xf>
    <xf numFmtId="0" fontId="0" fillId="4" borderId="24" xfId="0" applyFont="1" applyFill="1" applyBorder="1" applyAlignment="1"/>
    <xf numFmtId="49" fontId="0" fillId="4" borderId="32" xfId="0" applyNumberFormat="1" applyFont="1" applyFill="1" applyBorder="1" applyAlignment="1">
      <alignment horizontal="right" vertical="center"/>
    </xf>
    <xf numFmtId="49" fontId="0" fillId="4" borderId="7" xfId="0" applyNumberFormat="1" applyFont="1" applyFill="1" applyBorder="1" applyAlignment="1">
      <alignment horizontal="right" vertical="center"/>
    </xf>
    <xf numFmtId="49" fontId="12" fillId="3" borderId="33" xfId="0" applyNumberFormat="1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horizontal="center" vertical="center"/>
    </xf>
    <xf numFmtId="0" fontId="0" fillId="4" borderId="24" xfId="0" applyFont="1" applyFill="1" applyBorder="1" applyAlignment="1">
      <alignment horizontal="center" vertical="center"/>
    </xf>
    <xf numFmtId="49" fontId="0" fillId="4" borderId="24" xfId="0" applyNumberFormat="1" applyFont="1" applyFill="1" applyBorder="1" applyAlignment="1">
      <alignment horizontal="right" vertical="center"/>
    </xf>
    <xf numFmtId="0" fontId="0" fillId="4" borderId="0" xfId="0" applyFont="1" applyFill="1" applyBorder="1" applyAlignment="1">
      <alignment horizontal="right" vertical="center"/>
    </xf>
    <xf numFmtId="0" fontId="0" fillId="4" borderId="22" xfId="0" applyFont="1" applyFill="1" applyBorder="1" applyAlignment="1"/>
    <xf numFmtId="49" fontId="0" fillId="4" borderId="0" xfId="0" applyNumberFormat="1" applyFont="1" applyFill="1" applyBorder="1" applyAlignment="1">
      <alignment horizontal="center" vertical="center"/>
    </xf>
    <xf numFmtId="166" fontId="0" fillId="4" borderId="0" xfId="0" applyNumberFormat="1" applyFont="1" applyFill="1" applyBorder="1" applyAlignment="1">
      <alignment horizontal="right" vertical="center"/>
    </xf>
    <xf numFmtId="165" fontId="14" fillId="4" borderId="0" xfId="0" applyNumberFormat="1" applyFont="1" applyFill="1" applyBorder="1" applyAlignment="1"/>
    <xf numFmtId="165" fontId="14" fillId="4" borderId="0" xfId="0" applyNumberFormat="1" applyFont="1" applyFill="1" applyBorder="1" applyAlignment="1">
      <alignment horizontal="right" vertical="center"/>
    </xf>
    <xf numFmtId="49" fontId="0" fillId="4" borderId="0" xfId="0" applyNumberFormat="1" applyFont="1" applyFill="1" applyBorder="1" applyAlignment="1">
      <alignment horizontal="right"/>
    </xf>
    <xf numFmtId="9" fontId="0" fillId="4" borderId="0" xfId="0" applyNumberFormat="1" applyFont="1" applyFill="1" applyBorder="1" applyAlignment="1">
      <alignment horizontal="right" vertical="center"/>
    </xf>
    <xf numFmtId="49" fontId="0" fillId="4" borderId="34" xfId="0" applyNumberFormat="1" applyFont="1" applyFill="1" applyBorder="1" applyAlignment="1">
      <alignment horizontal="right" vertical="center"/>
    </xf>
    <xf numFmtId="49" fontId="0" fillId="4" borderId="23" xfId="0" applyNumberFormat="1" applyFont="1" applyFill="1" applyBorder="1" applyAlignment="1">
      <alignment horizontal="right" vertical="center"/>
    </xf>
    <xf numFmtId="49" fontId="10" fillId="4" borderId="23" xfId="0" applyNumberFormat="1" applyFont="1" applyFill="1" applyBorder="1" applyAlignment="1">
      <alignment horizontal="center" vertical="center"/>
    </xf>
    <xf numFmtId="0" fontId="0" fillId="4" borderId="35" xfId="0" applyFont="1" applyFill="1" applyBorder="1" applyAlignment="1">
      <alignment horizontal="center" vertical="center"/>
    </xf>
    <xf numFmtId="49" fontId="0" fillId="4" borderId="26" xfId="0" applyNumberFormat="1" applyFont="1" applyFill="1" applyBorder="1" applyAlignment="1">
      <alignment horizontal="right" vertical="center"/>
    </xf>
    <xf numFmtId="0" fontId="0" fillId="4" borderId="26" xfId="0" applyFont="1" applyFill="1" applyBorder="1" applyAlignment="1">
      <alignment horizontal="right" vertical="center"/>
    </xf>
    <xf numFmtId="9" fontId="11" fillId="4" borderId="23" xfId="0" applyNumberFormat="1" applyFont="1" applyFill="1" applyBorder="1" applyAlignment="1">
      <alignment horizontal="left" vertical="center"/>
    </xf>
    <xf numFmtId="49" fontId="10" fillId="4" borderId="24" xfId="0" applyNumberFormat="1" applyFont="1" applyFill="1" applyBorder="1" applyAlignment="1">
      <alignment horizontal="right" vertical="center"/>
    </xf>
    <xf numFmtId="0" fontId="0" fillId="4" borderId="37" xfId="0" applyFont="1" applyFill="1" applyBorder="1" applyAlignment="1"/>
    <xf numFmtId="49" fontId="9" fillId="4" borderId="32" xfId="0" applyNumberFormat="1" applyFont="1" applyFill="1" applyBorder="1" applyAlignment="1">
      <alignment horizontal="left" vertical="center"/>
    </xf>
    <xf numFmtId="49" fontId="10" fillId="4" borderId="23" xfId="0" applyNumberFormat="1" applyFont="1" applyFill="1" applyBorder="1" applyAlignment="1">
      <alignment horizontal="left" vertical="top"/>
    </xf>
    <xf numFmtId="0" fontId="0" fillId="4" borderId="39" xfId="0" applyFont="1" applyFill="1" applyBorder="1" applyAlignment="1">
      <alignment horizontal="center" vertical="center"/>
    </xf>
    <xf numFmtId="0" fontId="0" fillId="4" borderId="25" xfId="0" applyFont="1" applyFill="1" applyBorder="1" applyAlignment="1">
      <alignment horizontal="center" vertical="center"/>
    </xf>
    <xf numFmtId="49" fontId="11" fillId="4" borderId="26" xfId="0" applyNumberFormat="1" applyFont="1" applyFill="1" applyBorder="1" applyAlignment="1">
      <alignment horizontal="right" vertical="center"/>
    </xf>
    <xf numFmtId="0" fontId="16" fillId="5" borderId="26" xfId="0" applyNumberFormat="1" applyFont="1" applyFill="1" applyBorder="1" applyAlignment="1">
      <alignment horizontal="center" vertical="center"/>
    </xf>
    <xf numFmtId="0" fontId="16" fillId="6" borderId="26" xfId="0" applyNumberFormat="1" applyFont="1" applyFill="1" applyBorder="1" applyAlignment="1">
      <alignment horizontal="center" vertical="center"/>
    </xf>
    <xf numFmtId="0" fontId="16" fillId="7" borderId="26" xfId="0" applyNumberFormat="1" applyFont="1" applyFill="1" applyBorder="1" applyAlignment="1">
      <alignment horizontal="center" vertical="center"/>
    </xf>
    <xf numFmtId="0" fontId="16" fillId="8" borderId="26" xfId="0" applyNumberFormat="1" applyFont="1" applyFill="1" applyBorder="1" applyAlignment="1">
      <alignment horizontal="center" vertical="center"/>
    </xf>
    <xf numFmtId="0" fontId="17" fillId="9" borderId="26" xfId="0" applyNumberFormat="1" applyFont="1" applyFill="1" applyBorder="1" applyAlignment="1">
      <alignment horizontal="center" vertical="center" wrapText="1"/>
    </xf>
    <xf numFmtId="0" fontId="16" fillId="10" borderId="26" xfId="0" applyNumberFormat="1" applyFont="1" applyFill="1" applyBorder="1" applyAlignment="1">
      <alignment horizontal="center" vertical="center"/>
    </xf>
    <xf numFmtId="0" fontId="16" fillId="11" borderId="26" xfId="0" applyNumberFormat="1" applyFont="1" applyFill="1" applyBorder="1" applyAlignment="1">
      <alignment horizontal="center" vertical="center"/>
    </xf>
    <xf numFmtId="0" fontId="16" fillId="12" borderId="26" xfId="0" applyNumberFormat="1" applyFont="1" applyFill="1" applyBorder="1" applyAlignment="1">
      <alignment horizontal="center" vertical="center"/>
    </xf>
    <xf numFmtId="0" fontId="16" fillId="13" borderId="26" xfId="0" applyNumberFormat="1" applyFont="1" applyFill="1" applyBorder="1" applyAlignment="1">
      <alignment horizontal="center" vertical="center"/>
    </xf>
    <xf numFmtId="0" fontId="18" fillId="14" borderId="26" xfId="0" applyNumberFormat="1" applyFont="1" applyFill="1" applyBorder="1" applyAlignment="1">
      <alignment horizontal="center" vertical="center"/>
    </xf>
    <xf numFmtId="0" fontId="16" fillId="4" borderId="26" xfId="0" applyNumberFormat="1" applyFont="1" applyFill="1" applyBorder="1" applyAlignment="1">
      <alignment horizontal="center" vertical="center"/>
    </xf>
    <xf numFmtId="0" fontId="16" fillId="15" borderId="26" xfId="0" applyNumberFormat="1" applyFont="1" applyFill="1" applyBorder="1" applyAlignment="1">
      <alignment horizontal="center" vertical="center"/>
    </xf>
    <xf numFmtId="0" fontId="16" fillId="16" borderId="27" xfId="0" applyNumberFormat="1" applyFont="1" applyFill="1" applyBorder="1" applyAlignment="1">
      <alignment horizontal="center" vertical="center"/>
    </xf>
    <xf numFmtId="0" fontId="16" fillId="4" borderId="40" xfId="0" applyNumberFormat="1" applyFont="1" applyFill="1" applyBorder="1" applyAlignment="1">
      <alignment horizontal="center" vertical="center"/>
    </xf>
    <xf numFmtId="49" fontId="19" fillId="4" borderId="32" xfId="0" applyNumberFormat="1" applyFont="1" applyFill="1" applyBorder="1" applyAlignment="1">
      <alignment horizontal="center" vertical="center"/>
    </xf>
    <xf numFmtId="0" fontId="0" fillId="4" borderId="32" xfId="0" applyFont="1" applyFill="1" applyBorder="1" applyAlignment="1">
      <alignment horizontal="center" vertical="center"/>
    </xf>
    <xf numFmtId="49" fontId="11" fillId="4" borderId="0" xfId="0" applyNumberFormat="1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center" vertical="center"/>
    </xf>
    <xf numFmtId="0" fontId="0" fillId="4" borderId="34" xfId="0" applyFont="1" applyFill="1" applyBorder="1" applyAlignment="1">
      <alignment horizontal="center" vertical="center"/>
    </xf>
    <xf numFmtId="49" fontId="20" fillId="4" borderId="23" xfId="0" applyNumberFormat="1" applyFont="1" applyFill="1" applyBorder="1" applyAlignment="1">
      <alignment horizontal="right" vertical="center"/>
    </xf>
    <xf numFmtId="0" fontId="7" fillId="4" borderId="23" xfId="0" applyFont="1" applyFill="1" applyBorder="1" applyAlignment="1">
      <alignment horizontal="center" vertical="center"/>
    </xf>
    <xf numFmtId="0" fontId="0" fillId="4" borderId="37" xfId="0" applyFont="1" applyFill="1" applyBorder="1" applyAlignment="1">
      <alignment horizontal="center" vertical="center"/>
    </xf>
    <xf numFmtId="0" fontId="7" fillId="4" borderId="37" xfId="0" applyFont="1" applyFill="1" applyBorder="1" applyAlignment="1">
      <alignment horizontal="center" vertical="center"/>
    </xf>
    <xf numFmtId="0" fontId="7" fillId="4" borderId="26" xfId="0" applyFont="1" applyFill="1" applyBorder="1" applyAlignment="1">
      <alignment horizontal="right" vertical="center"/>
    </xf>
    <xf numFmtId="0" fontId="7" fillId="4" borderId="26" xfId="0" applyFont="1" applyFill="1" applyBorder="1" applyAlignment="1">
      <alignment horizontal="center" vertical="center"/>
    </xf>
    <xf numFmtId="0" fontId="7" fillId="4" borderId="26" xfId="0" applyNumberFormat="1" applyFont="1" applyFill="1" applyBorder="1" applyAlignment="1">
      <alignment horizontal="center" vertical="center"/>
    </xf>
    <xf numFmtId="0" fontId="21" fillId="4" borderId="40" xfId="0" applyNumberFormat="1" applyFont="1" applyFill="1" applyBorder="1" applyAlignment="1">
      <alignment horizontal="center" vertical="center"/>
    </xf>
    <xf numFmtId="0" fontId="0" fillId="4" borderId="37" xfId="0" applyFont="1" applyFill="1" applyBorder="1" applyAlignment="1">
      <alignment horizontal="right" vertical="center"/>
    </xf>
    <xf numFmtId="0" fontId="16" fillId="17" borderId="26" xfId="0" applyNumberFormat="1" applyFont="1" applyFill="1" applyBorder="1" applyAlignment="1">
      <alignment horizontal="center" vertical="center"/>
    </xf>
    <xf numFmtId="0" fontId="16" fillId="18" borderId="26" xfId="0" applyNumberFormat="1" applyFont="1" applyFill="1" applyBorder="1" applyAlignment="1">
      <alignment horizontal="center" vertical="center"/>
    </xf>
    <xf numFmtId="0" fontId="16" fillId="4" borderId="26" xfId="0" applyFont="1" applyFill="1" applyBorder="1" applyAlignment="1">
      <alignment horizontal="center" vertical="center"/>
    </xf>
    <xf numFmtId="0" fontId="0" fillId="4" borderId="39" xfId="0" applyFont="1" applyFill="1" applyBorder="1" applyAlignment="1"/>
    <xf numFmtId="0" fontId="0" fillId="4" borderId="25" xfId="0" applyFont="1" applyFill="1" applyBorder="1" applyAlignment="1"/>
    <xf numFmtId="0" fontId="0" fillId="4" borderId="26" xfId="0" applyFont="1" applyFill="1" applyBorder="1" applyAlignment="1"/>
    <xf numFmtId="168" fontId="0" fillId="4" borderId="26" xfId="0" applyNumberFormat="1" applyFont="1" applyFill="1" applyBorder="1" applyAlignment="1">
      <alignment horizontal="center" vertical="center"/>
    </xf>
    <xf numFmtId="0" fontId="0" fillId="4" borderId="27" xfId="0" applyFont="1" applyFill="1" applyBorder="1" applyAlignment="1"/>
    <xf numFmtId="0" fontId="0" fillId="4" borderId="32" xfId="0" applyFont="1" applyFill="1" applyBorder="1" applyAlignment="1"/>
    <xf numFmtId="168" fontId="0" fillId="4" borderId="0" xfId="0" applyNumberFormat="1" applyFont="1" applyFill="1" applyBorder="1" applyAlignment="1">
      <alignment horizontal="center" vertical="center"/>
    </xf>
    <xf numFmtId="49" fontId="20" fillId="4" borderId="0" xfId="0" applyNumberFormat="1" applyFont="1" applyFill="1" applyBorder="1" applyAlignment="1">
      <alignment horizontal="right"/>
    </xf>
    <xf numFmtId="0" fontId="20" fillId="4" borderId="0" xfId="0" applyFont="1" applyFill="1" applyBorder="1" applyAlignment="1"/>
    <xf numFmtId="0" fontId="20" fillId="4" borderId="24" xfId="0" applyFont="1" applyFill="1" applyBorder="1" applyAlignment="1"/>
    <xf numFmtId="0" fontId="0" fillId="4" borderId="34" xfId="0" applyFont="1" applyFill="1" applyBorder="1" applyAlignment="1"/>
    <xf numFmtId="168" fontId="0" fillId="4" borderId="23" xfId="0" applyNumberFormat="1" applyFont="1" applyFill="1" applyBorder="1" applyAlignment="1">
      <alignment horizontal="center" vertical="center"/>
    </xf>
    <xf numFmtId="49" fontId="0" fillId="4" borderId="23" xfId="0" applyNumberFormat="1" applyFont="1" applyFill="1" applyBorder="1" applyAlignment="1">
      <alignment horizontal="right"/>
    </xf>
    <xf numFmtId="0" fontId="0" fillId="4" borderId="35" xfId="0" applyFont="1" applyFill="1" applyBorder="1" applyAlignment="1"/>
    <xf numFmtId="0" fontId="21" fillId="4" borderId="37" xfId="0" applyFont="1" applyFill="1" applyBorder="1" applyAlignment="1"/>
    <xf numFmtId="168" fontId="0" fillId="4" borderId="37" xfId="0" applyNumberFormat="1" applyFont="1" applyFill="1" applyBorder="1" applyAlignment="1">
      <alignment horizontal="center" vertical="center"/>
    </xf>
    <xf numFmtId="49" fontId="0" fillId="4" borderId="37" xfId="0" applyNumberFormat="1" applyFont="1" applyFill="1" applyBorder="1" applyAlignment="1">
      <alignment horizontal="right"/>
    </xf>
    <xf numFmtId="49" fontId="11" fillId="4" borderId="26" xfId="0" applyNumberFormat="1" applyFont="1" applyFill="1" applyBorder="1" applyAlignment="1">
      <alignment horizontal="right"/>
    </xf>
    <xf numFmtId="49" fontId="0" fillId="4" borderId="26" xfId="0" applyNumberFormat="1" applyFont="1" applyFill="1" applyBorder="1" applyAlignment="1">
      <alignment horizontal="right"/>
    </xf>
    <xf numFmtId="49" fontId="11" fillId="4" borderId="0" xfId="0" applyNumberFormat="1" applyFont="1" applyFill="1" applyBorder="1" applyAlignment="1">
      <alignment horizontal="right"/>
    </xf>
    <xf numFmtId="49" fontId="20" fillId="4" borderId="23" xfId="0" applyNumberFormat="1" applyFont="1" applyFill="1" applyBorder="1" applyAlignment="1">
      <alignment horizontal="right"/>
    </xf>
    <xf numFmtId="0" fontId="21" fillId="4" borderId="26" xfId="0" applyFont="1" applyFill="1" applyBorder="1" applyAlignment="1"/>
    <xf numFmtId="49" fontId="21" fillId="4" borderId="0" xfId="0" applyNumberFormat="1" applyFont="1" applyFill="1" applyBorder="1" applyAlignment="1">
      <alignment horizontal="right"/>
    </xf>
    <xf numFmtId="0" fontId="21" fillId="4" borderId="0" xfId="0" applyFont="1" applyFill="1" applyBorder="1" applyAlignment="1"/>
    <xf numFmtId="0" fontId="0" fillId="4" borderId="41" xfId="0" applyFont="1" applyFill="1" applyBorder="1" applyAlignment="1"/>
    <xf numFmtId="0" fontId="0" fillId="4" borderId="42" xfId="0" applyFont="1" applyFill="1" applyBorder="1" applyAlignment="1"/>
    <xf numFmtId="0" fontId="21" fillId="4" borderId="42" xfId="0" applyFont="1" applyFill="1" applyBorder="1" applyAlignment="1"/>
    <xf numFmtId="168" fontId="0" fillId="4" borderId="42" xfId="0" applyNumberFormat="1" applyFont="1" applyFill="1" applyBorder="1" applyAlignment="1">
      <alignment horizontal="center" vertical="center"/>
    </xf>
    <xf numFmtId="49" fontId="0" fillId="4" borderId="42" xfId="0" applyNumberFormat="1" applyFont="1" applyFill="1" applyBorder="1" applyAlignment="1">
      <alignment horizontal="right"/>
    </xf>
    <xf numFmtId="0" fontId="0" fillId="4" borderId="43" xfId="0" applyFont="1" applyFill="1" applyBorder="1" applyAlignment="1"/>
    <xf numFmtId="0" fontId="20" fillId="4" borderId="4" xfId="0" applyFont="1" applyFill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center" vertical="center" wrapText="1"/>
    </xf>
    <xf numFmtId="49" fontId="20" fillId="4" borderId="0" xfId="0" applyNumberFormat="1" applyFont="1" applyFill="1" applyBorder="1" applyAlignment="1">
      <alignment horizontal="center" wrapText="1"/>
    </xf>
    <xf numFmtId="49" fontId="17" fillId="5" borderId="0" xfId="0" applyNumberFormat="1" applyFont="1" applyFill="1" applyBorder="1" applyAlignment="1">
      <alignment horizontal="center" vertical="center" wrapText="1"/>
    </xf>
    <xf numFmtId="49" fontId="17" fillId="6" borderId="0" xfId="0" applyNumberFormat="1" applyFont="1" applyFill="1" applyBorder="1" applyAlignment="1">
      <alignment horizontal="center" vertical="center" wrapText="1"/>
    </xf>
    <xf numFmtId="49" fontId="17" fillId="7" borderId="0" xfId="0" applyNumberFormat="1" applyFont="1" applyFill="1" applyBorder="1" applyAlignment="1">
      <alignment horizontal="center" vertical="center" wrapText="1"/>
    </xf>
    <xf numFmtId="49" fontId="17" fillId="8" borderId="0" xfId="0" applyNumberFormat="1" applyFont="1" applyFill="1" applyBorder="1" applyAlignment="1">
      <alignment horizontal="center" vertical="center" wrapText="1"/>
    </xf>
    <xf numFmtId="49" fontId="17" fillId="9" borderId="0" xfId="0" applyNumberFormat="1" applyFont="1" applyFill="1" applyBorder="1" applyAlignment="1">
      <alignment horizontal="center" vertical="center" wrapText="1"/>
    </xf>
    <xf numFmtId="49" fontId="17" fillId="10" borderId="0" xfId="0" applyNumberFormat="1" applyFont="1" applyFill="1" applyBorder="1" applyAlignment="1">
      <alignment horizontal="center" vertical="center" wrapText="1"/>
    </xf>
    <xf numFmtId="49" fontId="17" fillId="11" borderId="0" xfId="0" applyNumberFormat="1" applyFont="1" applyFill="1" applyBorder="1" applyAlignment="1">
      <alignment horizontal="center" vertical="center" wrapText="1"/>
    </xf>
    <xf numFmtId="49" fontId="17" fillId="12" borderId="0" xfId="0" applyNumberFormat="1" applyFont="1" applyFill="1" applyBorder="1" applyAlignment="1">
      <alignment horizontal="center" vertical="center" wrapText="1"/>
    </xf>
    <xf numFmtId="49" fontId="17" fillId="13" borderId="0" xfId="0" applyNumberFormat="1" applyFont="1" applyFill="1" applyBorder="1" applyAlignment="1">
      <alignment horizontal="center" vertical="center" wrapText="1"/>
    </xf>
    <xf numFmtId="49" fontId="22" fillId="14" borderId="0" xfId="0" applyNumberFormat="1" applyFont="1" applyFill="1" applyBorder="1" applyAlignment="1">
      <alignment horizontal="center" vertical="center" wrapText="1"/>
    </xf>
    <xf numFmtId="49" fontId="17" fillId="4" borderId="0" xfId="0" applyNumberFormat="1" applyFont="1" applyFill="1" applyBorder="1" applyAlignment="1">
      <alignment horizontal="center" vertical="center" wrapText="1"/>
    </xf>
    <xf numFmtId="49" fontId="17" fillId="15" borderId="0" xfId="0" applyNumberFormat="1" applyFont="1" applyFill="1" applyBorder="1" applyAlignment="1">
      <alignment horizontal="center" vertical="center" wrapText="1"/>
    </xf>
    <xf numFmtId="49" fontId="17" fillId="16" borderId="0" xfId="0" applyNumberFormat="1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49" fontId="11" fillId="4" borderId="4" xfId="0" applyNumberFormat="1" applyFont="1" applyFill="1" applyBorder="1" applyAlignment="1">
      <alignment horizontal="center" vertical="center" wrapText="1"/>
    </xf>
    <xf numFmtId="49" fontId="11" fillId="4" borderId="5" xfId="0" applyNumberFormat="1" applyFont="1" applyFill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165" fontId="0" fillId="4" borderId="0" xfId="0" applyNumberFormat="1" applyFont="1" applyFill="1" applyBorder="1" applyAlignment="1"/>
    <xf numFmtId="168" fontId="0" fillId="4" borderId="0" xfId="0" applyNumberFormat="1" applyFont="1" applyFill="1" applyBorder="1" applyAlignment="1">
      <alignment horizontal="left" vertical="center"/>
    </xf>
    <xf numFmtId="0" fontId="11" fillId="4" borderId="4" xfId="0" applyFont="1" applyFill="1" applyBorder="1" applyAlignment="1">
      <alignment horizontal="right"/>
    </xf>
    <xf numFmtId="0" fontId="11" fillId="4" borderId="5" xfId="0" applyFont="1" applyFill="1" applyBorder="1" applyAlignment="1"/>
    <xf numFmtId="49" fontId="24" fillId="4" borderId="6" xfId="0" applyNumberFormat="1" applyFont="1" applyFill="1" applyBorder="1" applyAlignment="1"/>
    <xf numFmtId="0" fontId="20" fillId="4" borderId="6" xfId="0" applyFont="1" applyFill="1" applyBorder="1" applyAlignment="1">
      <alignment horizontal="center"/>
    </xf>
    <xf numFmtId="0" fontId="0" fillId="4" borderId="6" xfId="0" applyFont="1" applyFill="1" applyBorder="1" applyAlignment="1">
      <alignment horizontal="center"/>
    </xf>
    <xf numFmtId="165" fontId="0" fillId="4" borderId="6" xfId="0" applyNumberFormat="1" applyFont="1" applyFill="1" applyBorder="1" applyAlignment="1"/>
    <xf numFmtId="168" fontId="0" fillId="4" borderId="6" xfId="0" applyNumberFormat="1" applyFont="1" applyFill="1" applyBorder="1" applyAlignment="1">
      <alignment horizontal="left" vertical="center"/>
    </xf>
    <xf numFmtId="168" fontId="0" fillId="4" borderId="6" xfId="0" applyNumberFormat="1" applyFont="1" applyFill="1" applyBorder="1" applyAlignment="1">
      <alignment horizontal="center" vertical="center"/>
    </xf>
    <xf numFmtId="0" fontId="0" fillId="4" borderId="44" xfId="0" applyFont="1" applyFill="1" applyBorder="1" applyAlignment="1">
      <alignment vertical="center"/>
    </xf>
    <xf numFmtId="0" fontId="3" fillId="4" borderId="45" xfId="0" applyFont="1" applyFill="1" applyBorder="1" applyAlignment="1"/>
    <xf numFmtId="49" fontId="20" fillId="4" borderId="46" xfId="0" applyNumberFormat="1" applyFont="1" applyFill="1" applyBorder="1" applyAlignment="1">
      <alignment horizontal="center" vertical="center" wrapText="1"/>
    </xf>
    <xf numFmtId="49" fontId="11" fillId="4" borderId="46" xfId="0" applyNumberFormat="1" applyFont="1" applyFill="1" applyBorder="1" applyAlignment="1">
      <alignment horizontal="center" vertical="center"/>
    </xf>
    <xf numFmtId="0" fontId="0" fillId="4" borderId="46" xfId="0" applyNumberFormat="1" applyFont="1" applyFill="1" applyBorder="1" applyAlignment="1">
      <alignment horizontal="center" vertical="center"/>
    </xf>
    <xf numFmtId="165" fontId="0" fillId="4" borderId="46" xfId="0" applyNumberFormat="1" applyFont="1" applyFill="1" applyBorder="1" applyAlignment="1">
      <alignment horizontal="center" vertical="center"/>
    </xf>
    <xf numFmtId="49" fontId="0" fillId="4" borderId="46" xfId="0" applyNumberFormat="1" applyFont="1" applyFill="1" applyBorder="1" applyAlignment="1">
      <alignment horizontal="center" vertical="center" wrapText="1"/>
    </xf>
    <xf numFmtId="0" fontId="27" fillId="19" borderId="46" xfId="0" applyFont="1" applyFill="1" applyBorder="1" applyAlignment="1">
      <alignment horizontal="center" vertical="center"/>
    </xf>
    <xf numFmtId="0" fontId="27" fillId="20" borderId="46" xfId="0" applyFont="1" applyFill="1" applyBorder="1" applyAlignment="1">
      <alignment horizontal="center" vertical="center"/>
    </xf>
    <xf numFmtId="0" fontId="27" fillId="21" borderId="46" xfId="0" applyFont="1" applyFill="1" applyBorder="1" applyAlignment="1">
      <alignment horizontal="center" vertical="center"/>
    </xf>
    <xf numFmtId="0" fontId="27" fillId="22" borderId="46" xfId="0" applyFont="1" applyFill="1" applyBorder="1" applyAlignment="1">
      <alignment horizontal="center" vertical="center"/>
    </xf>
    <xf numFmtId="0" fontId="27" fillId="23" borderId="46" xfId="0" applyFont="1" applyFill="1" applyBorder="1" applyAlignment="1">
      <alignment horizontal="center" vertical="center" wrapText="1"/>
    </xf>
    <xf numFmtId="0" fontId="27" fillId="10" borderId="46" xfId="0" applyFont="1" applyFill="1" applyBorder="1" applyAlignment="1">
      <alignment horizontal="center" vertical="center"/>
    </xf>
    <xf numFmtId="0" fontId="27" fillId="24" borderId="46" xfId="0" applyFont="1" applyFill="1" applyBorder="1" applyAlignment="1">
      <alignment horizontal="center" vertical="center"/>
    </xf>
    <xf numFmtId="0" fontId="27" fillId="25" borderId="46" xfId="0" applyFont="1" applyFill="1" applyBorder="1" applyAlignment="1">
      <alignment horizontal="center" vertical="center"/>
    </xf>
    <xf numFmtId="0" fontId="27" fillId="13" borderId="46" xfId="0" applyFont="1" applyFill="1" applyBorder="1" applyAlignment="1">
      <alignment horizontal="center" vertical="center"/>
    </xf>
    <xf numFmtId="0" fontId="28" fillId="26" borderId="46" xfId="0" applyFont="1" applyFill="1" applyBorder="1" applyAlignment="1">
      <alignment horizontal="center" vertical="center"/>
    </xf>
    <xf numFmtId="0" fontId="27" fillId="4" borderId="46" xfId="0" applyFont="1" applyFill="1" applyBorder="1" applyAlignment="1">
      <alignment horizontal="center" vertical="center"/>
    </xf>
    <xf numFmtId="0" fontId="27" fillId="27" borderId="46" xfId="0" applyFont="1" applyFill="1" applyBorder="1" applyAlignment="1">
      <alignment horizontal="center" vertical="center"/>
    </xf>
    <xf numFmtId="0" fontId="27" fillId="28" borderId="46" xfId="0" applyFont="1" applyFill="1" applyBorder="1" applyAlignment="1">
      <alignment horizontal="center" vertical="center"/>
    </xf>
    <xf numFmtId="0" fontId="27" fillId="29" borderId="46" xfId="0" applyFont="1" applyFill="1" applyBorder="1" applyAlignment="1">
      <alignment horizontal="center" vertical="center"/>
    </xf>
    <xf numFmtId="165" fontId="0" fillId="4" borderId="47" xfId="0" applyNumberFormat="1" applyFont="1" applyFill="1" applyBorder="1" applyAlignment="1">
      <alignment vertical="center"/>
    </xf>
    <xf numFmtId="0" fontId="0" fillId="4" borderId="13" xfId="0" applyFont="1" applyFill="1" applyBorder="1" applyAlignment="1">
      <alignment vertical="center"/>
    </xf>
    <xf numFmtId="164" fontId="11" fillId="4" borderId="4" xfId="0" applyNumberFormat="1" applyFont="1" applyFill="1" applyBorder="1" applyAlignment="1">
      <alignment horizontal="right" vertical="center"/>
    </xf>
    <xf numFmtId="164" fontId="11" fillId="4" borderId="5" xfId="0" applyNumberFormat="1" applyFont="1" applyFill="1" applyBorder="1" applyAlignment="1">
      <alignment vertical="center"/>
    </xf>
    <xf numFmtId="0" fontId="0" fillId="4" borderId="48" xfId="0" applyFont="1" applyFill="1" applyBorder="1" applyAlignment="1">
      <alignment vertical="center"/>
    </xf>
    <xf numFmtId="49" fontId="20" fillId="4" borderId="40" xfId="0" applyNumberFormat="1" applyFont="1" applyFill="1" applyBorder="1" applyAlignment="1">
      <alignment horizontal="center" vertical="center" wrapText="1"/>
    </xf>
    <xf numFmtId="49" fontId="11" fillId="4" borderId="40" xfId="0" applyNumberFormat="1" applyFont="1" applyFill="1" applyBorder="1" applyAlignment="1">
      <alignment horizontal="center" vertical="center"/>
    </xf>
    <xf numFmtId="0" fontId="0" fillId="4" borderId="40" xfId="0" applyNumberFormat="1" applyFont="1" applyFill="1" applyBorder="1" applyAlignment="1">
      <alignment horizontal="center" vertical="center"/>
    </xf>
    <xf numFmtId="165" fontId="0" fillId="4" borderId="40" xfId="0" applyNumberFormat="1" applyFont="1" applyFill="1" applyBorder="1" applyAlignment="1">
      <alignment horizontal="center" vertical="center"/>
    </xf>
    <xf numFmtId="0" fontId="27" fillId="19" borderId="40" xfId="0" applyFont="1" applyFill="1" applyBorder="1" applyAlignment="1">
      <alignment horizontal="center" vertical="center"/>
    </xf>
    <xf numFmtId="0" fontId="27" fillId="20" borderId="40" xfId="0" applyFont="1" applyFill="1" applyBorder="1" applyAlignment="1">
      <alignment horizontal="center" vertical="center"/>
    </xf>
    <xf numFmtId="0" fontId="27" fillId="21" borderId="40" xfId="0" applyFont="1" applyFill="1" applyBorder="1" applyAlignment="1">
      <alignment horizontal="center" vertical="center"/>
    </xf>
    <xf numFmtId="0" fontId="27" fillId="22" borderId="40" xfId="0" applyFont="1" applyFill="1" applyBorder="1" applyAlignment="1">
      <alignment horizontal="center" vertical="center"/>
    </xf>
    <xf numFmtId="0" fontId="27" fillId="23" borderId="40" xfId="0" applyFont="1" applyFill="1" applyBorder="1" applyAlignment="1">
      <alignment horizontal="center" vertical="center" wrapText="1"/>
    </xf>
    <xf numFmtId="0" fontId="27" fillId="10" borderId="40" xfId="0" applyFont="1" applyFill="1" applyBorder="1" applyAlignment="1">
      <alignment horizontal="center" vertical="center"/>
    </xf>
    <xf numFmtId="0" fontId="27" fillId="24" borderId="40" xfId="0" applyFont="1" applyFill="1" applyBorder="1" applyAlignment="1">
      <alignment horizontal="center" vertical="center"/>
    </xf>
    <xf numFmtId="0" fontId="27" fillId="25" borderId="40" xfId="0" applyFont="1" applyFill="1" applyBorder="1" applyAlignment="1">
      <alignment horizontal="center" vertical="center"/>
    </xf>
    <xf numFmtId="0" fontId="27" fillId="13" borderId="40" xfId="0" applyFont="1" applyFill="1" applyBorder="1" applyAlignment="1">
      <alignment horizontal="center" vertical="center"/>
    </xf>
    <xf numFmtId="0" fontId="28" fillId="26" borderId="40" xfId="0" applyFont="1" applyFill="1" applyBorder="1" applyAlignment="1">
      <alignment horizontal="center" vertical="center"/>
    </xf>
    <xf numFmtId="0" fontId="27" fillId="4" borderId="40" xfId="0" applyFont="1" applyFill="1" applyBorder="1" applyAlignment="1">
      <alignment horizontal="center" vertical="center"/>
    </xf>
    <xf numFmtId="0" fontId="27" fillId="27" borderId="40" xfId="0" applyFont="1" applyFill="1" applyBorder="1" applyAlignment="1">
      <alignment horizontal="center" vertical="center"/>
    </xf>
    <xf numFmtId="0" fontId="27" fillId="28" borderId="40" xfId="0" applyFont="1" applyFill="1" applyBorder="1" applyAlignment="1">
      <alignment horizontal="center" vertical="center"/>
    </xf>
    <xf numFmtId="0" fontId="27" fillId="29" borderId="40" xfId="0" applyFont="1" applyFill="1" applyBorder="1" applyAlignment="1">
      <alignment horizontal="center" vertical="center"/>
    </xf>
    <xf numFmtId="165" fontId="0" fillId="4" borderId="49" xfId="0" applyNumberFormat="1" applyFont="1" applyFill="1" applyBorder="1" applyAlignment="1">
      <alignment vertical="center"/>
    </xf>
    <xf numFmtId="0" fontId="0" fillId="4" borderId="50" xfId="0" applyFont="1" applyFill="1" applyBorder="1" applyAlignment="1">
      <alignment vertical="center"/>
    </xf>
    <xf numFmtId="49" fontId="20" fillId="4" borderId="51" xfId="0" applyNumberFormat="1" applyFont="1" applyFill="1" applyBorder="1" applyAlignment="1">
      <alignment horizontal="center" vertical="center" wrapText="1"/>
    </xf>
    <xf numFmtId="49" fontId="11" fillId="4" borderId="51" xfId="0" applyNumberFormat="1" applyFont="1" applyFill="1" applyBorder="1" applyAlignment="1">
      <alignment horizontal="center" vertical="center"/>
    </xf>
    <xf numFmtId="0" fontId="0" fillId="4" borderId="51" xfId="0" applyNumberFormat="1" applyFont="1" applyFill="1" applyBorder="1" applyAlignment="1">
      <alignment horizontal="center" vertical="center"/>
    </xf>
    <xf numFmtId="165" fontId="0" fillId="4" borderId="51" xfId="0" applyNumberFormat="1" applyFont="1" applyFill="1" applyBorder="1" applyAlignment="1">
      <alignment horizontal="center" vertical="center"/>
    </xf>
    <xf numFmtId="0" fontId="27" fillId="19" borderId="51" xfId="0" applyFont="1" applyFill="1" applyBorder="1" applyAlignment="1">
      <alignment horizontal="center" vertical="center"/>
    </xf>
    <xf numFmtId="0" fontId="27" fillId="20" borderId="51" xfId="0" applyFont="1" applyFill="1" applyBorder="1" applyAlignment="1">
      <alignment horizontal="center" vertical="center"/>
    </xf>
    <xf numFmtId="0" fontId="27" fillId="21" borderId="51" xfId="0" applyFont="1" applyFill="1" applyBorder="1" applyAlignment="1">
      <alignment horizontal="center" vertical="center"/>
    </xf>
    <xf numFmtId="0" fontId="27" fillId="22" borderId="51" xfId="0" applyFont="1" applyFill="1" applyBorder="1" applyAlignment="1">
      <alignment horizontal="center" vertical="center"/>
    </xf>
    <xf numFmtId="0" fontId="27" fillId="23" borderId="51" xfId="0" applyFont="1" applyFill="1" applyBorder="1" applyAlignment="1">
      <alignment horizontal="center" vertical="center" wrapText="1"/>
    </xf>
    <xf numFmtId="0" fontId="27" fillId="10" borderId="51" xfId="0" applyFont="1" applyFill="1" applyBorder="1" applyAlignment="1">
      <alignment horizontal="center" vertical="center"/>
    </xf>
    <xf numFmtId="0" fontId="27" fillId="24" borderId="51" xfId="0" applyFont="1" applyFill="1" applyBorder="1" applyAlignment="1">
      <alignment horizontal="center" vertical="center"/>
    </xf>
    <xf numFmtId="0" fontId="27" fillId="25" borderId="51" xfId="0" applyFont="1" applyFill="1" applyBorder="1" applyAlignment="1">
      <alignment horizontal="center" vertical="center"/>
    </xf>
    <xf numFmtId="0" fontId="27" fillId="13" borderId="51" xfId="0" applyFont="1" applyFill="1" applyBorder="1" applyAlignment="1">
      <alignment horizontal="center" vertical="center"/>
    </xf>
    <xf numFmtId="0" fontId="28" fillId="26" borderId="51" xfId="0" applyFont="1" applyFill="1" applyBorder="1" applyAlignment="1">
      <alignment horizontal="center" vertical="center"/>
    </xf>
    <xf numFmtId="0" fontId="27" fillId="4" borderId="51" xfId="0" applyFont="1" applyFill="1" applyBorder="1" applyAlignment="1">
      <alignment horizontal="center" vertical="center"/>
    </xf>
    <xf numFmtId="0" fontId="27" fillId="27" borderId="51" xfId="0" applyFont="1" applyFill="1" applyBorder="1" applyAlignment="1">
      <alignment horizontal="center" vertical="center"/>
    </xf>
    <xf numFmtId="0" fontId="27" fillId="28" borderId="51" xfId="0" applyFont="1" applyFill="1" applyBorder="1" applyAlignment="1">
      <alignment horizontal="center" vertical="center"/>
    </xf>
    <xf numFmtId="0" fontId="27" fillId="29" borderId="51" xfId="0" applyFont="1" applyFill="1" applyBorder="1" applyAlignment="1">
      <alignment horizontal="center" vertical="center"/>
    </xf>
    <xf numFmtId="165" fontId="0" fillId="4" borderId="52" xfId="0" applyNumberFormat="1" applyFont="1" applyFill="1" applyBorder="1" applyAlignment="1">
      <alignment vertical="center"/>
    </xf>
    <xf numFmtId="0" fontId="20" fillId="4" borderId="22" xfId="0" applyFont="1" applyFill="1" applyBorder="1" applyAlignment="1"/>
    <xf numFmtId="0" fontId="20" fillId="4" borderId="0" xfId="0" applyFont="1" applyFill="1" applyBorder="1" applyAlignment="1">
      <alignment horizontal="center" vertical="center"/>
    </xf>
    <xf numFmtId="0" fontId="16" fillId="5" borderId="0" xfId="0" applyNumberFormat="1" applyFont="1" applyFill="1" applyBorder="1" applyAlignment="1">
      <alignment horizontal="center" vertical="center"/>
    </xf>
    <xf numFmtId="0" fontId="16" fillId="6" borderId="0" xfId="0" applyNumberFormat="1" applyFont="1" applyFill="1" applyBorder="1" applyAlignment="1">
      <alignment horizontal="center" vertical="center"/>
    </xf>
    <xf numFmtId="0" fontId="16" fillId="7" borderId="0" xfId="0" applyNumberFormat="1" applyFont="1" applyFill="1" applyBorder="1" applyAlignment="1">
      <alignment horizontal="center" vertical="center"/>
    </xf>
    <xf numFmtId="0" fontId="16" fillId="8" borderId="0" xfId="0" applyNumberFormat="1" applyFont="1" applyFill="1" applyBorder="1" applyAlignment="1">
      <alignment horizontal="center" vertical="center"/>
    </xf>
    <xf numFmtId="0" fontId="17" fillId="9" borderId="0" xfId="0" applyNumberFormat="1" applyFont="1" applyFill="1" applyBorder="1" applyAlignment="1">
      <alignment horizontal="center" vertical="center" wrapText="1"/>
    </xf>
    <xf numFmtId="0" fontId="16" fillId="10" borderId="0" xfId="0" applyNumberFormat="1" applyFont="1" applyFill="1" applyBorder="1" applyAlignment="1">
      <alignment horizontal="center" vertical="center"/>
    </xf>
    <xf numFmtId="0" fontId="16" fillId="11" borderId="0" xfId="0" applyNumberFormat="1" applyFont="1" applyFill="1" applyBorder="1" applyAlignment="1">
      <alignment horizontal="center" vertical="center"/>
    </xf>
    <xf numFmtId="0" fontId="16" fillId="12" borderId="0" xfId="0" applyNumberFormat="1" applyFont="1" applyFill="1" applyBorder="1" applyAlignment="1">
      <alignment horizontal="center" vertical="center"/>
    </xf>
    <xf numFmtId="0" fontId="16" fillId="13" borderId="0" xfId="0" applyNumberFormat="1" applyFont="1" applyFill="1" applyBorder="1" applyAlignment="1">
      <alignment horizontal="center" vertical="center"/>
    </xf>
    <xf numFmtId="0" fontId="18" fillId="14" borderId="0" xfId="0" applyNumberFormat="1" applyFont="1" applyFill="1" applyBorder="1" applyAlignment="1">
      <alignment horizontal="center" vertical="center"/>
    </xf>
    <xf numFmtId="0" fontId="16" fillId="4" borderId="0" xfId="0" applyNumberFormat="1" applyFont="1" applyFill="1" applyBorder="1" applyAlignment="1">
      <alignment horizontal="center" vertical="center"/>
    </xf>
    <xf numFmtId="0" fontId="16" fillId="15" borderId="0" xfId="0" applyNumberFormat="1" applyFont="1" applyFill="1" applyBorder="1" applyAlignment="1">
      <alignment horizontal="center" vertical="center"/>
    </xf>
    <xf numFmtId="0" fontId="16" fillId="16" borderId="0" xfId="0" applyNumberFormat="1" applyFont="1" applyFill="1" applyBorder="1" applyAlignment="1">
      <alignment horizontal="center" vertical="center"/>
    </xf>
    <xf numFmtId="165" fontId="20" fillId="4" borderId="0" xfId="0" applyNumberFormat="1" applyFont="1" applyFill="1" applyBorder="1" applyAlignment="1"/>
    <xf numFmtId="0" fontId="0" fillId="4" borderId="0" xfId="0" applyNumberFormat="1" applyFont="1" applyFill="1" applyBorder="1" applyAlignment="1"/>
    <xf numFmtId="164" fontId="0" fillId="4" borderId="0" xfId="0" applyNumberFormat="1" applyFont="1" applyFill="1" applyBorder="1" applyAlignment="1"/>
    <xf numFmtId="0" fontId="20" fillId="4" borderId="42" xfId="0" applyFont="1" applyFill="1" applyBorder="1" applyAlignment="1"/>
    <xf numFmtId="164" fontId="0" fillId="4" borderId="42" xfId="0" applyNumberFormat="1" applyFont="1" applyFill="1" applyBorder="1" applyAlignment="1"/>
    <xf numFmtId="168" fontId="0" fillId="4" borderId="1" xfId="0" applyNumberFormat="1" applyFont="1" applyFill="1" applyBorder="1" applyAlignment="1">
      <alignment horizontal="center" vertical="center"/>
    </xf>
    <xf numFmtId="168" fontId="0" fillId="4" borderId="2" xfId="0" applyNumberFormat="1" applyFont="1" applyFill="1" applyBorder="1" applyAlignment="1">
      <alignment horizontal="center" vertical="center"/>
    </xf>
    <xf numFmtId="168" fontId="0" fillId="4" borderId="3" xfId="0" applyNumberFormat="1" applyFont="1" applyFill="1" applyBorder="1" applyAlignment="1">
      <alignment horizontal="center" vertical="center"/>
    </xf>
    <xf numFmtId="168" fontId="0" fillId="4" borderId="4" xfId="0" applyNumberFormat="1" applyFont="1" applyFill="1" applyBorder="1" applyAlignment="1">
      <alignment horizontal="center" vertical="center"/>
    </xf>
    <xf numFmtId="168" fontId="0" fillId="4" borderId="5" xfId="0" applyNumberFormat="1" applyFont="1" applyFill="1" applyBorder="1" applyAlignment="1">
      <alignment horizontal="center" vertical="center"/>
    </xf>
    <xf numFmtId="49" fontId="20" fillId="4" borderId="0" xfId="0" applyNumberFormat="1" applyFont="1" applyFill="1" applyBorder="1" applyAlignment="1">
      <alignment horizontal="center" vertical="center" wrapText="1"/>
    </xf>
    <xf numFmtId="49" fontId="11" fillId="4" borderId="0" xfId="0" applyNumberFormat="1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wrapText="1"/>
    </xf>
    <xf numFmtId="0" fontId="0" fillId="4" borderId="0" xfId="0" applyFont="1" applyFill="1" applyBorder="1" applyAlignment="1">
      <alignment horizontal="center" wrapText="1"/>
    </xf>
    <xf numFmtId="49" fontId="0" fillId="4" borderId="0" xfId="0" applyNumberFormat="1" applyFont="1" applyFill="1" applyBorder="1" applyAlignment="1">
      <alignment horizontal="center" wrapText="1"/>
    </xf>
    <xf numFmtId="0" fontId="0" fillId="4" borderId="53" xfId="0" applyFont="1" applyFill="1" applyBorder="1" applyAlignment="1"/>
    <xf numFmtId="0" fontId="0" fillId="4" borderId="5" xfId="0" applyFont="1" applyFill="1" applyBorder="1" applyAlignment="1">
      <alignment horizontal="center" wrapText="1"/>
    </xf>
    <xf numFmtId="0" fontId="0" fillId="4" borderId="4" xfId="0" applyFont="1" applyFill="1" applyBorder="1" applyAlignment="1">
      <alignment horizontal="center" vertical="center" wrapText="1"/>
    </xf>
    <xf numFmtId="49" fontId="0" fillId="4" borderId="5" xfId="0" applyNumberFormat="1" applyFont="1" applyFill="1" applyBorder="1" applyAlignment="1">
      <alignment horizontal="center" wrapText="1"/>
    </xf>
    <xf numFmtId="49" fontId="20" fillId="4" borderId="53" xfId="0" applyNumberFormat="1" applyFont="1" applyFill="1" applyBorder="1" applyAlignment="1">
      <alignment horizontal="center" vertical="center" wrapText="1"/>
    </xf>
    <xf numFmtId="49" fontId="20" fillId="4" borderId="54" xfId="0" applyNumberFormat="1" applyFont="1" applyFill="1" applyBorder="1" applyAlignment="1">
      <alignment horizontal="center" vertical="center" wrapText="1"/>
    </xf>
    <xf numFmtId="49" fontId="17" fillId="5" borderId="55" xfId="0" applyNumberFormat="1" applyFont="1" applyFill="1" applyBorder="1" applyAlignment="1">
      <alignment horizontal="center" vertical="center" wrapText="1"/>
    </xf>
    <xf numFmtId="49" fontId="16" fillId="7" borderId="56" xfId="0" applyNumberFormat="1" applyFont="1" applyFill="1" applyBorder="1" applyAlignment="1">
      <alignment horizontal="center" vertical="center" wrapText="1"/>
    </xf>
    <xf numFmtId="49" fontId="17" fillId="9" borderId="56" xfId="0" applyNumberFormat="1" applyFont="1" applyFill="1" applyBorder="1" applyAlignment="1">
      <alignment horizontal="center" vertical="center" wrapText="1"/>
    </xf>
    <xf numFmtId="49" fontId="17" fillId="11" borderId="56" xfId="0" applyNumberFormat="1" applyFont="1" applyFill="1" applyBorder="1" applyAlignment="1">
      <alignment horizontal="center" vertical="center" wrapText="1"/>
    </xf>
    <xf numFmtId="49" fontId="17" fillId="4" borderId="56" xfId="0" applyNumberFormat="1" applyFont="1" applyFill="1" applyBorder="1" applyAlignment="1">
      <alignment horizontal="center" vertical="center" wrapText="1"/>
    </xf>
    <xf numFmtId="49" fontId="22" fillId="14" borderId="57" xfId="0" applyNumberFormat="1" applyFont="1" applyFill="1" applyBorder="1" applyAlignment="1">
      <alignment horizontal="center" vertical="center" wrapText="1"/>
    </xf>
    <xf numFmtId="49" fontId="17" fillId="31" borderId="58" xfId="0" applyNumberFormat="1" applyFont="1" applyFill="1" applyBorder="1" applyAlignment="1">
      <alignment horizontal="center" vertical="center" wrapText="1"/>
    </xf>
    <xf numFmtId="49" fontId="17" fillId="32" borderId="59" xfId="0" applyNumberFormat="1" applyFont="1" applyFill="1" applyBorder="1" applyAlignment="1">
      <alignment horizontal="center" vertical="center" wrapText="1"/>
    </xf>
    <xf numFmtId="49" fontId="0" fillId="4" borderId="60" xfId="0" applyNumberFormat="1" applyFont="1" applyFill="1" applyBorder="1" applyAlignment="1">
      <alignment horizontal="center" vertical="center" wrapText="1"/>
    </xf>
    <xf numFmtId="49" fontId="0" fillId="4" borderId="61" xfId="0" applyNumberFormat="1" applyFont="1" applyFill="1" applyBorder="1" applyAlignment="1">
      <alignment horizontal="center" vertical="center" wrapText="1"/>
    </xf>
    <xf numFmtId="49" fontId="10" fillId="4" borderId="62" xfId="0" applyNumberFormat="1" applyFont="1" applyFill="1" applyBorder="1" applyAlignment="1">
      <alignment horizontal="center" vertical="center" wrapText="1"/>
    </xf>
    <xf numFmtId="49" fontId="20" fillId="4" borderId="63" xfId="0" applyNumberFormat="1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vertical="center"/>
    </xf>
    <xf numFmtId="49" fontId="0" fillId="4" borderId="5" xfId="0" applyNumberFormat="1" applyFont="1" applyFill="1" applyBorder="1" applyAlignment="1"/>
    <xf numFmtId="0" fontId="0" fillId="4" borderId="64" xfId="0" applyFont="1" applyFill="1" applyBorder="1" applyAlignment="1"/>
    <xf numFmtId="0" fontId="0" fillId="4" borderId="65" xfId="0" applyFont="1" applyFill="1" applyBorder="1" applyAlignment="1"/>
    <xf numFmtId="0" fontId="0" fillId="4" borderId="66" xfId="0" applyNumberFormat="1" applyFont="1" applyFill="1" applyBorder="1" applyAlignment="1">
      <alignment horizontal="center" vertical="center" wrapText="1"/>
    </xf>
    <xf numFmtId="0" fontId="32" fillId="33" borderId="67" xfId="0" applyFont="1" applyFill="1" applyBorder="1" applyAlignment="1">
      <alignment horizontal="center" vertical="center"/>
    </xf>
    <xf numFmtId="0" fontId="32" fillId="21" borderId="46" xfId="0" applyFont="1" applyFill="1" applyBorder="1" applyAlignment="1">
      <alignment horizontal="center" vertical="center"/>
    </xf>
    <xf numFmtId="0" fontId="32" fillId="23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horizontal="center" vertical="center"/>
    </xf>
    <xf numFmtId="0" fontId="32" fillId="4" borderId="46" xfId="0" applyFont="1" applyFill="1" applyBorder="1" applyAlignment="1">
      <alignment horizontal="center" vertical="center"/>
    </xf>
    <xf numFmtId="0" fontId="33" fillId="26" borderId="68" xfId="0" applyFont="1" applyFill="1" applyBorder="1" applyAlignment="1">
      <alignment horizontal="center" vertical="center"/>
    </xf>
    <xf numFmtId="0" fontId="32" fillId="34" borderId="67" xfId="0" applyFont="1" applyFill="1" applyBorder="1" applyAlignment="1">
      <alignment horizontal="center" vertical="center"/>
    </xf>
    <xf numFmtId="167" fontId="0" fillId="4" borderId="69" xfId="0" applyNumberFormat="1" applyFont="1" applyFill="1" applyBorder="1" applyAlignment="1">
      <alignment horizontal="right" vertical="center"/>
    </xf>
    <xf numFmtId="0" fontId="0" fillId="4" borderId="13" xfId="0" applyFont="1" applyFill="1" applyBorder="1" applyAlignment="1">
      <alignment horizontal="center" vertical="center"/>
    </xf>
    <xf numFmtId="168" fontId="34" fillId="4" borderId="0" xfId="0" applyNumberFormat="1" applyFont="1" applyFill="1" applyBorder="1" applyAlignment="1">
      <alignment horizontal="center" vertical="center"/>
    </xf>
    <xf numFmtId="164" fontId="20" fillId="4" borderId="0" xfId="0" applyNumberFormat="1" applyFont="1" applyFill="1" applyBorder="1" applyAlignment="1">
      <alignment vertical="center"/>
    </xf>
    <xf numFmtId="164" fontId="20" fillId="4" borderId="5" xfId="0" applyNumberFormat="1" applyFont="1" applyFill="1" applyBorder="1" applyAlignment="1">
      <alignment vertical="center"/>
    </xf>
    <xf numFmtId="0" fontId="0" fillId="4" borderId="44" xfId="0" applyFont="1" applyFill="1" applyBorder="1" applyAlignment="1"/>
    <xf numFmtId="0" fontId="0" fillId="4" borderId="13" xfId="0" applyFont="1" applyFill="1" applyBorder="1" applyAlignment="1"/>
    <xf numFmtId="0" fontId="0" fillId="4" borderId="70" xfId="0" applyFont="1" applyFill="1" applyBorder="1" applyAlignment="1"/>
    <xf numFmtId="49" fontId="31" fillId="4" borderId="40" xfId="0" applyNumberFormat="1" applyFont="1" applyFill="1" applyBorder="1" applyAlignment="1">
      <alignment horizontal="center" vertical="center" wrapText="1"/>
    </xf>
    <xf numFmtId="167" fontId="0" fillId="4" borderId="40" xfId="0" applyNumberFormat="1" applyFont="1" applyFill="1" applyBorder="1" applyAlignment="1">
      <alignment horizontal="center" vertical="center"/>
    </xf>
    <xf numFmtId="0" fontId="0" fillId="4" borderId="71" xfId="0" applyNumberFormat="1" applyFont="1" applyFill="1" applyBorder="1" applyAlignment="1">
      <alignment horizontal="center" vertical="center" wrapText="1"/>
    </xf>
    <xf numFmtId="0" fontId="32" fillId="33" borderId="70" xfId="0" applyFont="1" applyFill="1" applyBorder="1" applyAlignment="1">
      <alignment horizontal="center" vertical="center"/>
    </xf>
    <xf numFmtId="0" fontId="32" fillId="21" borderId="40" xfId="0" applyFont="1" applyFill="1" applyBorder="1" applyAlignment="1">
      <alignment horizontal="center" vertical="center"/>
    </xf>
    <xf numFmtId="0" fontId="32" fillId="35" borderId="40" xfId="0" applyFont="1" applyFill="1" applyBorder="1" applyAlignment="1">
      <alignment horizontal="center" vertical="center"/>
    </xf>
    <xf numFmtId="0" fontId="32" fillId="2" borderId="40" xfId="0" applyFont="1" applyFill="1" applyBorder="1" applyAlignment="1">
      <alignment horizontal="center" vertical="center"/>
    </xf>
    <xf numFmtId="0" fontId="32" fillId="4" borderId="40" xfId="0" applyFont="1" applyFill="1" applyBorder="1" applyAlignment="1">
      <alignment horizontal="center" vertical="center"/>
    </xf>
    <xf numFmtId="0" fontId="33" fillId="26" borderId="71" xfId="0" applyFont="1" applyFill="1" applyBorder="1" applyAlignment="1">
      <alignment horizontal="center" vertical="center"/>
    </xf>
    <xf numFmtId="0" fontId="32" fillId="34" borderId="70" xfId="0" applyFont="1" applyFill="1" applyBorder="1" applyAlignment="1">
      <alignment horizontal="center" vertical="center"/>
    </xf>
    <xf numFmtId="49" fontId="0" fillId="31" borderId="71" xfId="0" applyNumberFormat="1" applyFont="1" applyFill="1" applyBorder="1" applyAlignment="1">
      <alignment horizontal="center" vertical="center" wrapText="1"/>
    </xf>
    <xf numFmtId="49" fontId="0" fillId="3" borderId="70" xfId="0" applyNumberFormat="1" applyFont="1" applyFill="1" applyBorder="1" applyAlignment="1">
      <alignment horizontal="center" vertical="center"/>
    </xf>
    <xf numFmtId="49" fontId="0" fillId="3" borderId="40" xfId="0" applyNumberFormat="1" applyFont="1" applyFill="1" applyBorder="1" applyAlignment="1">
      <alignment horizontal="center" vertical="center"/>
    </xf>
    <xf numFmtId="0" fontId="0" fillId="3" borderId="71" xfId="0" applyFont="1" applyFill="1" applyBorder="1" applyAlignment="1"/>
    <xf numFmtId="167" fontId="0" fillId="4" borderId="72" xfId="0" applyNumberFormat="1" applyFont="1" applyFill="1" applyBorder="1" applyAlignment="1">
      <alignment horizontal="right" vertical="center"/>
    </xf>
    <xf numFmtId="49" fontId="0" fillId="4" borderId="40" xfId="0" applyNumberFormat="1" applyFont="1" applyFill="1" applyBorder="1" applyAlignment="1">
      <alignment horizontal="center" vertical="center"/>
    </xf>
    <xf numFmtId="49" fontId="0" fillId="4" borderId="70" xfId="0" applyNumberFormat="1" applyFont="1" applyFill="1" applyBorder="1" applyAlignment="1">
      <alignment horizontal="center" vertical="center"/>
    </xf>
    <xf numFmtId="0" fontId="0" fillId="4" borderId="73" xfId="0" applyFont="1" applyFill="1" applyBorder="1" applyAlignment="1"/>
    <xf numFmtId="49" fontId="20" fillId="4" borderId="74" xfId="0" applyNumberFormat="1" applyFont="1" applyFill="1" applyBorder="1" applyAlignment="1">
      <alignment horizontal="center" vertical="center" wrapText="1"/>
    </xf>
    <xf numFmtId="49" fontId="31" fillId="4" borderId="74" xfId="0" applyNumberFormat="1" applyFont="1" applyFill="1" applyBorder="1" applyAlignment="1">
      <alignment horizontal="center" vertical="center" wrapText="1"/>
    </xf>
    <xf numFmtId="167" fontId="0" fillId="4" borderId="74" xfId="0" applyNumberFormat="1" applyFont="1" applyFill="1" applyBorder="1" applyAlignment="1">
      <alignment horizontal="center" vertical="center"/>
    </xf>
    <xf numFmtId="0" fontId="0" fillId="4" borderId="75" xfId="0" applyNumberFormat="1" applyFont="1" applyFill="1" applyBorder="1" applyAlignment="1">
      <alignment horizontal="center" vertical="center" wrapText="1"/>
    </xf>
    <xf numFmtId="0" fontId="32" fillId="33" borderId="76" xfId="0" applyFont="1" applyFill="1" applyBorder="1" applyAlignment="1">
      <alignment horizontal="center" vertical="center"/>
    </xf>
    <xf numFmtId="0" fontId="32" fillId="21" borderId="51" xfId="0" applyFont="1" applyFill="1" applyBorder="1" applyAlignment="1">
      <alignment horizontal="center" vertical="center"/>
    </xf>
    <xf numFmtId="0" fontId="32" fillId="35" borderId="51" xfId="0" applyFont="1" applyFill="1" applyBorder="1" applyAlignment="1">
      <alignment horizontal="center" vertical="center"/>
    </xf>
    <xf numFmtId="0" fontId="32" fillId="2" borderId="51" xfId="0" applyFont="1" applyFill="1" applyBorder="1" applyAlignment="1">
      <alignment horizontal="center" vertical="center"/>
    </xf>
    <xf numFmtId="0" fontId="32" fillId="4" borderId="51" xfId="0" applyFont="1" applyFill="1" applyBorder="1" applyAlignment="1">
      <alignment horizontal="center" vertical="center"/>
    </xf>
    <xf numFmtId="0" fontId="33" fillId="26" borderId="77" xfId="0" applyFont="1" applyFill="1" applyBorder="1" applyAlignment="1">
      <alignment horizontal="center" vertical="center"/>
    </xf>
    <xf numFmtId="0" fontId="32" fillId="34" borderId="73" xfId="0" applyFont="1" applyFill="1" applyBorder="1" applyAlignment="1">
      <alignment horizontal="center" vertical="center"/>
    </xf>
    <xf numFmtId="49" fontId="0" fillId="31" borderId="75" xfId="0" applyNumberFormat="1" applyFont="1" applyFill="1" applyBorder="1" applyAlignment="1">
      <alignment horizontal="center" vertical="center" wrapText="1"/>
    </xf>
    <xf numFmtId="49" fontId="0" fillId="4" borderId="74" xfId="0" applyNumberFormat="1" applyFont="1" applyFill="1" applyBorder="1" applyAlignment="1">
      <alignment horizontal="center" vertical="center"/>
    </xf>
    <xf numFmtId="49" fontId="0" fillId="3" borderId="74" xfId="0" applyNumberFormat="1" applyFont="1" applyFill="1" applyBorder="1" applyAlignment="1">
      <alignment horizontal="center" vertical="center"/>
    </xf>
    <xf numFmtId="0" fontId="0" fillId="3" borderId="75" xfId="0" applyFont="1" applyFill="1" applyBorder="1" applyAlignment="1"/>
    <xf numFmtId="167" fontId="0" fillId="4" borderId="78" xfId="0" applyNumberFormat="1" applyFont="1" applyFill="1" applyBorder="1" applyAlignment="1">
      <alignment horizontal="right" vertical="center"/>
    </xf>
    <xf numFmtId="0" fontId="0" fillId="4" borderId="79" xfId="0" applyFont="1" applyFill="1" applyBorder="1" applyAlignment="1"/>
    <xf numFmtId="0" fontId="0" fillId="4" borderId="79" xfId="0" applyFont="1" applyFill="1" applyBorder="1" applyAlignment="1">
      <alignment horizontal="center" vertical="center"/>
    </xf>
    <xf numFmtId="0" fontId="31" fillId="4" borderId="79" xfId="0" applyFont="1" applyFill="1" applyBorder="1" applyAlignment="1">
      <alignment horizontal="center" vertical="center" wrapText="1"/>
    </xf>
    <xf numFmtId="168" fontId="0" fillId="4" borderId="79" xfId="0" applyNumberFormat="1" applyFont="1" applyFill="1" applyBorder="1" applyAlignment="1">
      <alignment horizontal="center" vertical="center"/>
    </xf>
    <xf numFmtId="0" fontId="0" fillId="4" borderId="79" xfId="0" applyFont="1" applyFill="1" applyBorder="1" applyAlignment="1">
      <alignment horizontal="center" vertical="center" wrapText="1"/>
    </xf>
    <xf numFmtId="168" fontId="0" fillId="4" borderId="22" xfId="0" applyNumberFormat="1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 wrapText="1"/>
    </xf>
    <xf numFmtId="0" fontId="17" fillId="5" borderId="0" xfId="0" applyNumberFormat="1" applyFont="1" applyFill="1" applyBorder="1" applyAlignment="1">
      <alignment horizontal="center" vertical="center" wrapText="1"/>
    </xf>
    <xf numFmtId="0" fontId="17" fillId="7" borderId="0" xfId="0" applyNumberFormat="1" applyFont="1" applyFill="1" applyBorder="1" applyAlignment="1">
      <alignment horizontal="center" vertical="center" wrapText="1"/>
    </xf>
    <xf numFmtId="0" fontId="17" fillId="11" borderId="0" xfId="0" applyNumberFormat="1" applyFont="1" applyFill="1" applyBorder="1" applyAlignment="1">
      <alignment horizontal="center" vertical="center" wrapText="1"/>
    </xf>
    <xf numFmtId="0" fontId="0" fillId="4" borderId="0" xfId="0" applyNumberFormat="1" applyFont="1" applyFill="1" applyBorder="1" applyAlignment="1">
      <alignment horizontal="center" vertical="center"/>
    </xf>
    <xf numFmtId="0" fontId="22" fillId="14" borderId="0" xfId="0" applyNumberFormat="1" applyFont="1" applyFill="1" applyBorder="1" applyAlignment="1">
      <alignment horizontal="center" vertical="center" wrapText="1"/>
    </xf>
    <xf numFmtId="0" fontId="17" fillId="31" borderId="0" xfId="0" applyNumberFormat="1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right"/>
    </xf>
    <xf numFmtId="49" fontId="36" fillId="4" borderId="0" xfId="0" applyNumberFormat="1" applyFont="1" applyFill="1" applyBorder="1" applyAlignment="1">
      <alignment vertical="center" wrapText="1"/>
    </xf>
    <xf numFmtId="49" fontId="36" fillId="4" borderId="42" xfId="0" applyNumberFormat="1" applyFont="1" applyFill="1" applyBorder="1" applyAlignment="1">
      <alignment horizontal="center" vertical="center"/>
    </xf>
    <xf numFmtId="168" fontId="0" fillId="4" borderId="41" xfId="0" applyNumberFormat="1" applyFont="1" applyFill="1" applyBorder="1" applyAlignment="1">
      <alignment horizontal="center" vertical="center"/>
    </xf>
    <xf numFmtId="168" fontId="0" fillId="4" borderId="43" xfId="0" applyNumberFormat="1" applyFont="1" applyFill="1" applyBorder="1" applyAlignment="1">
      <alignment horizontal="center" vertical="center"/>
    </xf>
    <xf numFmtId="49" fontId="0" fillId="4" borderId="42" xfId="0" applyNumberFormat="1" applyFont="1" applyFill="1" applyBorder="1" applyAlignment="1"/>
    <xf numFmtId="49" fontId="24" fillId="4" borderId="6" xfId="0" applyNumberFormat="1" applyFont="1" applyFill="1" applyBorder="1" applyAlignment="1">
      <alignment horizontal="left"/>
    </xf>
    <xf numFmtId="0" fontId="0" fillId="4" borderId="45" xfId="0" applyFont="1" applyFill="1" applyBorder="1" applyAlignment="1">
      <alignment vertical="center"/>
    </xf>
    <xf numFmtId="49" fontId="0" fillId="4" borderId="46" xfId="0" applyNumberFormat="1" applyFont="1" applyFill="1" applyBorder="1" applyAlignment="1">
      <alignment horizontal="center" vertical="center"/>
    </xf>
    <xf numFmtId="165" fontId="0" fillId="4" borderId="46" xfId="0" applyNumberFormat="1" applyFont="1" applyFill="1" applyBorder="1" applyAlignment="1">
      <alignment vertical="center"/>
    </xf>
    <xf numFmtId="49" fontId="20" fillId="4" borderId="40" xfId="0" applyNumberFormat="1" applyFont="1" applyFill="1" applyBorder="1" applyAlignment="1">
      <alignment horizontal="center" vertical="center"/>
    </xf>
    <xf numFmtId="165" fontId="0" fillId="4" borderId="40" xfId="0" applyNumberFormat="1" applyFont="1" applyFill="1" applyBorder="1" applyAlignment="1">
      <alignment vertical="center"/>
    </xf>
    <xf numFmtId="49" fontId="0" fillId="4" borderId="51" xfId="0" applyNumberFormat="1" applyFont="1" applyFill="1" applyBorder="1" applyAlignment="1">
      <alignment horizontal="center" vertical="center"/>
    </xf>
    <xf numFmtId="165" fontId="0" fillId="4" borderId="51" xfId="0" applyNumberFormat="1" applyFont="1" applyFill="1" applyBorder="1" applyAlignment="1">
      <alignment vertical="center"/>
    </xf>
    <xf numFmtId="0" fontId="0" fillId="4" borderId="4" xfId="0" applyFont="1" applyFill="1" applyBorder="1" applyAlignment="1">
      <alignment wrapText="1"/>
    </xf>
    <xf numFmtId="0" fontId="0" fillId="4" borderId="0" xfId="0" applyFont="1" applyFill="1" applyBorder="1" applyAlignment="1">
      <alignment wrapText="1"/>
    </xf>
    <xf numFmtId="0" fontId="20" fillId="4" borderId="0" xfId="0" applyFont="1" applyFill="1" applyBorder="1" applyAlignment="1">
      <alignment wrapText="1"/>
    </xf>
    <xf numFmtId="49" fontId="0" fillId="4" borderId="0" xfId="0" applyNumberFormat="1" applyFont="1" applyFill="1" applyBorder="1" applyAlignment="1">
      <alignment wrapText="1"/>
    </xf>
    <xf numFmtId="0" fontId="0" fillId="4" borderId="5" xfId="0" applyFont="1" applyFill="1" applyBorder="1" applyAlignment="1">
      <alignment wrapText="1"/>
    </xf>
    <xf numFmtId="49" fontId="17" fillId="5" borderId="80" xfId="0" applyNumberFormat="1" applyFont="1" applyFill="1" applyBorder="1" applyAlignment="1">
      <alignment horizontal="center" vertical="center" wrapText="1"/>
    </xf>
    <xf numFmtId="49" fontId="17" fillId="6" borderId="80" xfId="0" applyNumberFormat="1" applyFont="1" applyFill="1" applyBorder="1" applyAlignment="1">
      <alignment horizontal="center" vertical="center" wrapText="1"/>
    </xf>
    <xf numFmtId="49" fontId="17" fillId="7" borderId="80" xfId="0" applyNumberFormat="1" applyFont="1" applyFill="1" applyBorder="1" applyAlignment="1">
      <alignment horizontal="center" vertical="center" wrapText="1"/>
    </xf>
    <xf numFmtId="49" fontId="17" fillId="17" borderId="80" xfId="0" applyNumberFormat="1" applyFont="1" applyFill="1" applyBorder="1" applyAlignment="1">
      <alignment horizontal="center" vertical="center" wrapText="1"/>
    </xf>
    <xf numFmtId="49" fontId="17" fillId="9" borderId="80" xfId="0" applyNumberFormat="1" applyFont="1" applyFill="1" applyBorder="1" applyAlignment="1">
      <alignment horizontal="center" vertical="center" wrapText="1"/>
    </xf>
    <xf numFmtId="49" fontId="17" fillId="10" borderId="80" xfId="0" applyNumberFormat="1" applyFont="1" applyFill="1" applyBorder="1" applyAlignment="1">
      <alignment horizontal="center" vertical="center" wrapText="1"/>
    </xf>
    <xf numFmtId="49" fontId="17" fillId="18" borderId="80" xfId="0" applyNumberFormat="1" applyFont="1" applyFill="1" applyBorder="1" applyAlignment="1">
      <alignment horizontal="center" vertical="center" wrapText="1"/>
    </xf>
    <xf numFmtId="49" fontId="17" fillId="13" borderId="80" xfId="0" applyNumberFormat="1" applyFont="1" applyFill="1" applyBorder="1" applyAlignment="1">
      <alignment horizontal="center" vertical="center" wrapText="1"/>
    </xf>
    <xf numFmtId="49" fontId="22" fillId="14" borderId="80" xfId="0" applyNumberFormat="1" applyFont="1" applyFill="1" applyBorder="1" applyAlignment="1">
      <alignment horizontal="center" vertical="center" wrapText="1"/>
    </xf>
    <xf numFmtId="49" fontId="17" fillId="4" borderId="80" xfId="0" applyNumberFormat="1" applyFont="1" applyFill="1" applyBorder="1" applyAlignment="1">
      <alignment horizontal="center" vertical="center" wrapText="1"/>
    </xf>
    <xf numFmtId="49" fontId="17" fillId="15" borderId="80" xfId="0" applyNumberFormat="1" applyFont="1" applyFill="1" applyBorder="1" applyAlignment="1">
      <alignment horizontal="center" vertical="center" wrapText="1"/>
    </xf>
    <xf numFmtId="49" fontId="17" fillId="16" borderId="80" xfId="0" applyNumberFormat="1" applyFont="1" applyFill="1" applyBorder="1" applyAlignment="1">
      <alignment horizontal="center" vertical="center" wrapText="1"/>
    </xf>
    <xf numFmtId="0" fontId="0" fillId="4" borderId="81" xfId="0" applyFont="1" applyFill="1" applyBorder="1" applyAlignment="1"/>
    <xf numFmtId="49" fontId="10" fillId="4" borderId="84" xfId="0" applyNumberFormat="1" applyFont="1" applyFill="1" applyBorder="1" applyAlignment="1">
      <alignment horizontal="center" vertical="center"/>
    </xf>
    <xf numFmtId="0" fontId="0" fillId="4" borderId="85" xfId="0" applyFont="1" applyFill="1" applyBorder="1" applyAlignment="1"/>
    <xf numFmtId="0" fontId="0" fillId="4" borderId="86" xfId="0" applyFont="1" applyFill="1" applyBorder="1" applyAlignment="1"/>
    <xf numFmtId="168" fontId="0" fillId="4" borderId="86" xfId="0" applyNumberFormat="1" applyFont="1" applyFill="1" applyBorder="1" applyAlignment="1">
      <alignment horizontal="left" vertical="center"/>
    </xf>
    <xf numFmtId="168" fontId="0" fillId="4" borderId="86" xfId="0" applyNumberFormat="1" applyFont="1" applyFill="1" applyBorder="1" applyAlignment="1">
      <alignment horizontal="center" vertical="center"/>
    </xf>
    <xf numFmtId="49" fontId="24" fillId="4" borderId="6" xfId="0" applyNumberFormat="1" applyFont="1" applyFill="1" applyBorder="1" applyAlignment="1">
      <alignment horizontal="left" vertical="center"/>
    </xf>
    <xf numFmtId="0" fontId="30" fillId="4" borderId="6" xfId="0" applyFont="1" applyFill="1" applyBorder="1" applyAlignment="1">
      <alignment horizontal="left"/>
    </xf>
    <xf numFmtId="0" fontId="0" fillId="4" borderId="40" xfId="0" applyNumberFormat="1" applyFont="1" applyFill="1" applyBorder="1" applyAlignment="1">
      <alignment horizontal="center" vertical="center" wrapText="1"/>
    </xf>
    <xf numFmtId="0" fontId="24" fillId="4" borderId="26" xfId="0" applyFont="1" applyFill="1" applyBorder="1" applyAlignment="1"/>
    <xf numFmtId="0" fontId="20" fillId="4" borderId="26" xfId="0" applyFont="1" applyFill="1" applyBorder="1" applyAlignment="1">
      <alignment horizontal="center"/>
    </xf>
    <xf numFmtId="0" fontId="0" fillId="4" borderId="26" xfId="0" applyFont="1" applyFill="1" applyBorder="1" applyAlignment="1">
      <alignment horizontal="center"/>
    </xf>
    <xf numFmtId="165" fontId="0" fillId="4" borderId="26" xfId="0" applyNumberFormat="1" applyFont="1" applyFill="1" applyBorder="1" applyAlignment="1"/>
    <xf numFmtId="0" fontId="24" fillId="4" borderId="0" xfId="0" applyFont="1" applyFill="1" applyBorder="1" applyAlignment="1"/>
    <xf numFmtId="49" fontId="20" fillId="4" borderId="87" xfId="0" applyNumberFormat="1" applyFont="1" applyFill="1" applyBorder="1" applyAlignment="1">
      <alignment horizontal="center" vertical="center" wrapText="1"/>
    </xf>
    <xf numFmtId="0" fontId="0" fillId="4" borderId="46" xfId="0" applyFont="1" applyFill="1" applyBorder="1" applyAlignment="1">
      <alignment horizontal="center" vertical="center" wrapText="1"/>
    </xf>
    <xf numFmtId="49" fontId="46" fillId="4" borderId="40" xfId="0" applyNumberFormat="1" applyFont="1" applyFill="1" applyBorder="1" applyAlignment="1">
      <alignment horizontal="center" vertical="center"/>
    </xf>
    <xf numFmtId="49" fontId="36" fillId="4" borderId="40" xfId="0" applyNumberFormat="1" applyFont="1" applyFill="1" applyBorder="1" applyAlignment="1">
      <alignment horizontal="center" vertical="center"/>
    </xf>
    <xf numFmtId="49" fontId="46" fillId="4" borderId="40" xfId="0" applyNumberFormat="1" applyFont="1" applyFill="1" applyBorder="1" applyAlignment="1">
      <alignment horizontal="center" vertical="center" wrapText="1"/>
    </xf>
    <xf numFmtId="49" fontId="46" fillId="4" borderId="51" xfId="0" applyNumberFormat="1" applyFont="1" applyFill="1" applyBorder="1" applyAlignment="1">
      <alignment horizontal="center" vertical="center"/>
    </xf>
    <xf numFmtId="0" fontId="16" fillId="4" borderId="22" xfId="0" applyFont="1" applyFill="1" applyBorder="1" applyAlignment="1">
      <alignment horizontal="center" vertical="center"/>
    </xf>
    <xf numFmtId="0" fontId="16" fillId="17" borderId="0" xfId="0" applyNumberFormat="1" applyFont="1" applyFill="1" applyBorder="1" applyAlignment="1">
      <alignment horizontal="center" vertical="center"/>
    </xf>
    <xf numFmtId="0" fontId="16" fillId="9" borderId="0" xfId="0" applyNumberFormat="1" applyFont="1" applyFill="1" applyBorder="1" applyAlignment="1">
      <alignment horizontal="center" vertical="center"/>
    </xf>
    <xf numFmtId="0" fontId="16" fillId="18" borderId="0" xfId="0" applyNumberFormat="1" applyFont="1" applyFill="1" applyBorder="1" applyAlignment="1">
      <alignment horizontal="center" vertical="center"/>
    </xf>
    <xf numFmtId="0" fontId="0" fillId="4" borderId="6" xfId="0" applyFont="1" applyFill="1" applyBorder="1" applyAlignment="1">
      <alignment horizontal="center" vertical="center"/>
    </xf>
    <xf numFmtId="165" fontId="0" fillId="4" borderId="6" xfId="0" applyNumberFormat="1" applyFont="1" applyFill="1" applyBorder="1" applyAlignment="1">
      <alignment vertical="center"/>
    </xf>
    <xf numFmtId="0" fontId="0" fillId="4" borderId="6" xfId="0" applyFont="1" applyFill="1" applyBorder="1" applyAlignment="1">
      <alignment wrapText="1"/>
    </xf>
    <xf numFmtId="0" fontId="0" fillId="4" borderId="45" xfId="0" applyFont="1" applyFill="1" applyBorder="1" applyAlignment="1"/>
    <xf numFmtId="0" fontId="32" fillId="3" borderId="46" xfId="0" applyFont="1" applyFill="1" applyBorder="1" applyAlignment="1">
      <alignment horizontal="center" vertical="center"/>
    </xf>
    <xf numFmtId="49" fontId="21" fillId="4" borderId="88" xfId="0" applyNumberFormat="1" applyFont="1" applyFill="1" applyBorder="1" applyAlignment="1">
      <alignment horizontal="center" vertical="center" wrapText="1"/>
    </xf>
    <xf numFmtId="165" fontId="0" fillId="4" borderId="47" xfId="0" applyNumberFormat="1" applyFont="1" applyFill="1" applyBorder="1" applyAlignment="1">
      <alignment horizontal="right" vertical="center"/>
    </xf>
    <xf numFmtId="0" fontId="0" fillId="4" borderId="11" xfId="0" applyFont="1" applyFill="1" applyBorder="1" applyAlignment="1"/>
    <xf numFmtId="164" fontId="0" fillId="4" borderId="4" xfId="0" applyNumberFormat="1" applyFont="1" applyFill="1" applyBorder="1" applyAlignment="1">
      <alignment vertical="center"/>
    </xf>
    <xf numFmtId="164" fontId="0" fillId="4" borderId="5" xfId="0" applyNumberFormat="1" applyFont="1" applyFill="1" applyBorder="1" applyAlignment="1">
      <alignment vertical="center"/>
    </xf>
    <xf numFmtId="0" fontId="0" fillId="4" borderId="48" xfId="0" applyFont="1" applyFill="1" applyBorder="1" applyAlignment="1"/>
    <xf numFmtId="49" fontId="0" fillId="4" borderId="40" xfId="0" applyNumberFormat="1" applyFont="1" applyFill="1" applyBorder="1" applyAlignment="1">
      <alignment horizontal="center" vertical="center" wrapText="1"/>
    </xf>
    <xf numFmtId="0" fontId="32" fillId="3" borderId="40" xfId="0" applyFont="1" applyFill="1" applyBorder="1" applyAlignment="1">
      <alignment horizontal="center" vertical="center"/>
    </xf>
    <xf numFmtId="49" fontId="21" fillId="4" borderId="89" xfId="0" applyNumberFormat="1" applyFont="1" applyFill="1" applyBorder="1" applyAlignment="1">
      <alignment horizontal="center" vertical="center" wrapText="1"/>
    </xf>
    <xf numFmtId="165" fontId="0" fillId="4" borderId="49" xfId="0" applyNumberFormat="1" applyFont="1" applyFill="1" applyBorder="1" applyAlignment="1">
      <alignment horizontal="right" vertical="center"/>
    </xf>
    <xf numFmtId="0" fontId="32" fillId="3" borderId="90" xfId="0" applyFont="1" applyFill="1" applyBorder="1" applyAlignment="1">
      <alignment horizontal="center" vertical="center"/>
    </xf>
    <xf numFmtId="49" fontId="21" fillId="4" borderId="91" xfId="0" applyNumberFormat="1" applyFont="1" applyFill="1" applyBorder="1" applyAlignment="1">
      <alignment horizontal="center" vertical="center" wrapText="1"/>
    </xf>
    <xf numFmtId="165" fontId="0" fillId="4" borderId="92" xfId="0" applyNumberFormat="1" applyFont="1" applyFill="1" applyBorder="1" applyAlignment="1">
      <alignment horizontal="right" vertical="center"/>
    </xf>
    <xf numFmtId="0" fontId="0" fillId="4" borderId="50" xfId="0" applyFont="1" applyFill="1" applyBorder="1" applyAlignment="1"/>
    <xf numFmtId="49" fontId="0" fillId="4" borderId="51" xfId="0" applyNumberFormat="1" applyFont="1" applyFill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/>
    </xf>
    <xf numFmtId="49" fontId="21" fillId="4" borderId="93" xfId="0" applyNumberFormat="1" applyFont="1" applyFill="1" applyBorder="1" applyAlignment="1">
      <alignment horizontal="center" vertical="center" wrapText="1"/>
    </xf>
    <xf numFmtId="165" fontId="0" fillId="4" borderId="52" xfId="0" applyNumberFormat="1" applyFont="1" applyFill="1" applyBorder="1" applyAlignment="1">
      <alignment horizontal="right" vertical="center"/>
    </xf>
    <xf numFmtId="49" fontId="0" fillId="4" borderId="4" xfId="0" applyNumberFormat="1" applyFont="1" applyFill="1" applyBorder="1" applyAlignment="1"/>
    <xf numFmtId="49" fontId="20" fillId="4" borderId="22" xfId="0" applyNumberFormat="1" applyFont="1" applyFill="1" applyBorder="1" applyAlignment="1">
      <alignment horizontal="right"/>
    </xf>
    <xf numFmtId="0" fontId="0" fillId="4" borderId="22" xfId="0" applyFont="1" applyFill="1" applyBorder="1" applyAlignment="1">
      <alignment wrapText="1"/>
    </xf>
    <xf numFmtId="165" fontId="20" fillId="4" borderId="22" xfId="0" applyNumberFormat="1" applyFont="1" applyFill="1" applyBorder="1" applyAlignment="1"/>
    <xf numFmtId="165" fontId="0" fillId="4" borderId="0" xfId="0" applyNumberFormat="1" applyFont="1" applyFill="1" applyBorder="1" applyAlignment="1">
      <alignment vertical="center"/>
    </xf>
    <xf numFmtId="49" fontId="24" fillId="4" borderId="0" xfId="0" applyNumberFormat="1" applyFont="1" applyFill="1" applyBorder="1" applyAlignment="1"/>
    <xf numFmtId="49" fontId="0" fillId="4" borderId="6" xfId="0" applyNumberFormat="1" applyFont="1" applyFill="1" applyBorder="1" applyAlignment="1">
      <alignment horizontal="center" vertical="center"/>
    </xf>
    <xf numFmtId="49" fontId="0" fillId="4" borderId="6" xfId="0" applyNumberFormat="1" applyFont="1" applyFill="1" applyBorder="1" applyAlignment="1">
      <alignment horizontal="center" vertical="center" wrapText="1"/>
    </xf>
    <xf numFmtId="0" fontId="0" fillId="4" borderId="42" xfId="0" applyFont="1" applyFill="1" applyBorder="1" applyAlignment="1">
      <alignment horizontal="center" vertical="center"/>
    </xf>
    <xf numFmtId="165" fontId="0" fillId="4" borderId="42" xfId="0" applyNumberFormat="1" applyFont="1" applyFill="1" applyBorder="1" applyAlignment="1">
      <alignment vertical="center"/>
    </xf>
    <xf numFmtId="0" fontId="0" fillId="4" borderId="42" xfId="0" applyFont="1" applyFill="1" applyBorder="1" applyAlignment="1">
      <alignment wrapText="1"/>
    </xf>
    <xf numFmtId="0" fontId="0" fillId="4" borderId="0" xfId="0" applyFont="1" applyFill="1" applyBorder="1" applyAlignment="1"/>
    <xf numFmtId="0" fontId="0" fillId="4" borderId="94" xfId="0" applyFont="1" applyFill="1" applyBorder="1" applyAlignment="1"/>
    <xf numFmtId="49" fontId="0" fillId="4" borderId="95" xfId="0" applyNumberFormat="1" applyFont="1" applyFill="1" applyBorder="1" applyAlignment="1">
      <alignment horizontal="center" vertical="center" wrapText="1"/>
    </xf>
    <xf numFmtId="165" fontId="0" fillId="4" borderId="95" xfId="0" applyNumberFormat="1" applyFont="1" applyFill="1" applyBorder="1" applyAlignment="1">
      <alignment vertical="center"/>
    </xf>
    <xf numFmtId="0" fontId="32" fillId="3" borderId="95" xfId="0" applyFont="1" applyFill="1" applyBorder="1" applyAlignment="1">
      <alignment horizontal="center" vertical="center"/>
    </xf>
    <xf numFmtId="0" fontId="32" fillId="3" borderId="95" xfId="0" applyFont="1" applyFill="1" applyBorder="1" applyAlignment="1">
      <alignment horizontal="center" vertical="center" wrapText="1"/>
    </xf>
    <xf numFmtId="165" fontId="0" fillId="4" borderId="96" xfId="0" applyNumberFormat="1" applyFont="1" applyFill="1" applyBorder="1" applyAlignment="1">
      <alignment horizontal="right" vertical="center"/>
    </xf>
    <xf numFmtId="0" fontId="0" fillId="4" borderId="97" xfId="0" applyFont="1" applyFill="1" applyBorder="1" applyAlignment="1"/>
    <xf numFmtId="49" fontId="0" fillId="4" borderId="98" xfId="0" applyNumberFormat="1" applyFont="1" applyFill="1" applyBorder="1" applyAlignment="1">
      <alignment horizontal="center" vertical="center" wrapText="1"/>
    </xf>
    <xf numFmtId="0" fontId="0" fillId="4" borderId="99" xfId="0" applyFont="1" applyFill="1" applyBorder="1" applyAlignment="1"/>
    <xf numFmtId="0" fontId="0" fillId="4" borderId="100" xfId="0" applyFont="1" applyFill="1" applyBorder="1" applyAlignment="1"/>
    <xf numFmtId="165" fontId="0" fillId="4" borderId="101" xfId="0" applyNumberFormat="1" applyFont="1" applyFill="1" applyBorder="1" applyAlignment="1">
      <alignment vertical="center"/>
    </xf>
    <xf numFmtId="165" fontId="0" fillId="4" borderId="102" xfId="0" applyNumberFormat="1" applyFont="1" applyFill="1" applyBorder="1" applyAlignment="1">
      <alignment horizontal="right" vertical="center"/>
    </xf>
    <xf numFmtId="165" fontId="0" fillId="4" borderId="36" xfId="0" applyNumberFormat="1" applyFont="1" applyFill="1" applyBorder="1" applyAlignment="1">
      <alignment vertical="center"/>
    </xf>
    <xf numFmtId="165" fontId="0" fillId="4" borderId="103" xfId="0" applyNumberFormat="1" applyFont="1" applyFill="1" applyBorder="1" applyAlignment="1">
      <alignment horizontal="right" vertical="center"/>
    </xf>
    <xf numFmtId="165" fontId="0" fillId="4" borderId="105" xfId="0" applyNumberFormat="1" applyFont="1" applyFill="1" applyBorder="1" applyAlignment="1">
      <alignment vertical="center"/>
    </xf>
    <xf numFmtId="165" fontId="0" fillId="4" borderId="106" xfId="0" applyNumberFormat="1" applyFont="1" applyFill="1" applyBorder="1" applyAlignment="1">
      <alignment horizontal="right" vertical="center"/>
    </xf>
    <xf numFmtId="0" fontId="0" fillId="4" borderId="0" xfId="0" applyFont="1" applyFill="1" applyBorder="1" applyAlignment="1"/>
    <xf numFmtId="0" fontId="0" fillId="4" borderId="22" xfId="0" applyFont="1" applyFill="1" applyBorder="1" applyAlignment="1"/>
    <xf numFmtId="0" fontId="0" fillId="4" borderId="6" xfId="0" applyFont="1" applyFill="1" applyBorder="1" applyAlignment="1"/>
    <xf numFmtId="0" fontId="0" fillId="4" borderId="0" xfId="0" applyFont="1" applyFill="1" applyBorder="1" applyAlignment="1">
      <alignment horizontal="center"/>
    </xf>
    <xf numFmtId="49" fontId="0" fillId="30" borderId="6" xfId="0" applyNumberFormat="1" applyFont="1" applyFill="1" applyBorder="1" applyAlignment="1">
      <alignment horizontal="center" vertical="center" wrapText="1"/>
    </xf>
    <xf numFmtId="0" fontId="0" fillId="4" borderId="53" xfId="0" applyFont="1" applyFill="1" applyBorder="1" applyAlignment="1"/>
    <xf numFmtId="49" fontId="0" fillId="4" borderId="0" xfId="0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/>
    <xf numFmtId="0" fontId="0" fillId="4" borderId="5" xfId="0" applyFont="1" applyFill="1" applyBorder="1" applyAlignment="1">
      <alignment vertical="center"/>
    </xf>
    <xf numFmtId="0" fontId="0" fillId="4" borderId="108" xfId="0" applyFont="1" applyFill="1" applyBorder="1" applyAlignment="1">
      <alignment vertical="center"/>
    </xf>
    <xf numFmtId="0" fontId="27" fillId="19" borderId="30" xfId="0" applyFont="1" applyFill="1" applyBorder="1" applyAlignment="1">
      <alignment horizontal="center" vertical="center"/>
    </xf>
    <xf numFmtId="0" fontId="27" fillId="20" borderId="30" xfId="0" applyFont="1" applyFill="1" applyBorder="1" applyAlignment="1">
      <alignment horizontal="center" vertical="center"/>
    </xf>
    <xf numFmtId="0" fontId="27" fillId="21" borderId="30" xfId="0" applyFont="1" applyFill="1" applyBorder="1" applyAlignment="1">
      <alignment horizontal="center" vertical="center"/>
    </xf>
    <xf numFmtId="0" fontId="27" fillId="22" borderId="30" xfId="0" applyFont="1" applyFill="1" applyBorder="1" applyAlignment="1">
      <alignment horizontal="center" vertical="center"/>
    </xf>
    <xf numFmtId="0" fontId="27" fillId="23" borderId="30" xfId="0" applyFont="1" applyFill="1" applyBorder="1" applyAlignment="1">
      <alignment horizontal="center" vertical="center" wrapText="1"/>
    </xf>
    <xf numFmtId="0" fontId="27" fillId="10" borderId="30" xfId="0" applyFont="1" applyFill="1" applyBorder="1" applyAlignment="1">
      <alignment horizontal="center" vertical="center"/>
    </xf>
    <xf numFmtId="0" fontId="27" fillId="24" borderId="30" xfId="0" applyFont="1" applyFill="1" applyBorder="1" applyAlignment="1">
      <alignment horizontal="center" vertical="center"/>
    </xf>
    <xf numFmtId="0" fontId="27" fillId="25" borderId="30" xfId="0" applyFont="1" applyFill="1" applyBorder="1" applyAlignment="1">
      <alignment horizontal="center" vertical="center"/>
    </xf>
    <xf numFmtId="0" fontId="27" fillId="13" borderId="30" xfId="0" applyFont="1" applyFill="1" applyBorder="1" applyAlignment="1">
      <alignment horizontal="center" vertical="center"/>
    </xf>
    <xf numFmtId="0" fontId="28" fillId="26" borderId="30" xfId="0" applyFont="1" applyFill="1" applyBorder="1" applyAlignment="1">
      <alignment horizontal="center" vertical="center"/>
    </xf>
    <xf numFmtId="0" fontId="27" fillId="4" borderId="30" xfId="0" applyFont="1" applyFill="1" applyBorder="1" applyAlignment="1">
      <alignment horizontal="center" vertical="center"/>
    </xf>
    <xf numFmtId="0" fontId="27" fillId="27" borderId="30" xfId="0" applyFont="1" applyFill="1" applyBorder="1" applyAlignment="1">
      <alignment horizontal="center" vertical="center"/>
    </xf>
    <xf numFmtId="0" fontId="27" fillId="28" borderId="30" xfId="0" applyFont="1" applyFill="1" applyBorder="1" applyAlignment="1">
      <alignment horizontal="center" vertical="center"/>
    </xf>
    <xf numFmtId="0" fontId="27" fillId="29" borderId="30" xfId="0" applyFont="1" applyFill="1" applyBorder="1" applyAlignment="1">
      <alignment horizontal="center" vertical="center"/>
    </xf>
    <xf numFmtId="0" fontId="0" fillId="4" borderId="109" xfId="0" applyFont="1" applyFill="1" applyBorder="1" applyAlignment="1">
      <alignment vertical="center"/>
    </xf>
    <xf numFmtId="0" fontId="0" fillId="4" borderId="110" xfId="0" applyNumberFormat="1" applyFont="1" applyFill="1" applyBorder="1" applyAlignment="1">
      <alignment horizontal="center" vertical="center"/>
    </xf>
    <xf numFmtId="165" fontId="0" fillId="4" borderId="110" xfId="0" applyNumberFormat="1" applyFont="1" applyFill="1" applyBorder="1" applyAlignment="1">
      <alignment vertical="center"/>
    </xf>
    <xf numFmtId="0" fontId="0" fillId="4" borderId="110" xfId="0" applyFont="1" applyFill="1" applyBorder="1" applyAlignment="1">
      <alignment horizontal="center" vertical="center" wrapText="1"/>
    </xf>
    <xf numFmtId="0" fontId="27" fillId="19" borderId="110" xfId="0" applyFont="1" applyFill="1" applyBorder="1" applyAlignment="1">
      <alignment horizontal="center" vertical="center"/>
    </xf>
    <xf numFmtId="0" fontId="27" fillId="20" borderId="110" xfId="0" applyFont="1" applyFill="1" applyBorder="1" applyAlignment="1">
      <alignment horizontal="center" vertical="center"/>
    </xf>
    <xf numFmtId="0" fontId="27" fillId="21" borderId="110" xfId="0" applyFont="1" applyFill="1" applyBorder="1" applyAlignment="1">
      <alignment horizontal="center" vertical="center"/>
    </xf>
    <xf numFmtId="0" fontId="27" fillId="28" borderId="110" xfId="0" applyFont="1" applyFill="1" applyBorder="1" applyAlignment="1">
      <alignment horizontal="center" vertical="center"/>
    </xf>
    <xf numFmtId="0" fontId="27" fillId="10" borderId="110" xfId="0" applyFont="1" applyFill="1" applyBorder="1" applyAlignment="1">
      <alignment horizontal="center" vertical="center"/>
    </xf>
    <xf numFmtId="0" fontId="27" fillId="24" borderId="110" xfId="0" applyFont="1" applyFill="1" applyBorder="1" applyAlignment="1">
      <alignment horizontal="center" vertical="center"/>
    </xf>
    <xf numFmtId="0" fontId="27" fillId="13" borderId="110" xfId="0" applyFont="1" applyFill="1" applyBorder="1" applyAlignment="1">
      <alignment horizontal="center" vertical="center"/>
    </xf>
    <xf numFmtId="0" fontId="28" fillId="26" borderId="110" xfId="0" applyFont="1" applyFill="1" applyBorder="1" applyAlignment="1">
      <alignment horizontal="center" vertical="center"/>
    </xf>
    <xf numFmtId="0" fontId="27" fillId="4" borderId="110" xfId="0" applyFont="1" applyFill="1" applyBorder="1" applyAlignment="1">
      <alignment horizontal="center" vertical="center"/>
    </xf>
    <xf numFmtId="0" fontId="27" fillId="27" borderId="110" xfId="0" applyFont="1" applyFill="1" applyBorder="1" applyAlignment="1">
      <alignment horizontal="center" vertical="center"/>
    </xf>
    <xf numFmtId="0" fontId="27" fillId="29" borderId="110" xfId="0" applyFont="1" applyFill="1" applyBorder="1" applyAlignment="1">
      <alignment horizontal="center" vertical="center"/>
    </xf>
    <xf numFmtId="49" fontId="51" fillId="4" borderId="46" xfId="0" applyNumberFormat="1" applyFont="1" applyFill="1" applyBorder="1" applyAlignment="1">
      <alignment horizontal="center" vertical="center"/>
    </xf>
    <xf numFmtId="49" fontId="51" fillId="4" borderId="40" xfId="0" applyNumberFormat="1" applyFont="1" applyFill="1" applyBorder="1" applyAlignment="1">
      <alignment horizontal="center" vertical="center"/>
    </xf>
    <xf numFmtId="49" fontId="47" fillId="4" borderId="110" xfId="0" applyNumberFormat="1" applyFont="1" applyFill="1" applyBorder="1" applyAlignment="1">
      <alignment horizontal="center" vertical="center"/>
    </xf>
    <xf numFmtId="49" fontId="47" fillId="4" borderId="40" xfId="0" applyNumberFormat="1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165" fontId="0" fillId="4" borderId="22" xfId="0" applyNumberFormat="1" applyFont="1" applyFill="1" applyBorder="1" applyAlignment="1"/>
    <xf numFmtId="0" fontId="0" fillId="4" borderId="112" xfId="0" applyFont="1" applyFill="1" applyBorder="1" applyAlignment="1"/>
    <xf numFmtId="49" fontId="20" fillId="4" borderId="110" xfId="0" applyNumberFormat="1" applyFont="1" applyFill="1" applyBorder="1" applyAlignment="1">
      <alignment horizontal="center" vertical="center" wrapText="1"/>
    </xf>
    <xf numFmtId="0" fontId="0" fillId="4" borderId="113" xfId="0" applyNumberFormat="1" applyFont="1" applyFill="1" applyBorder="1" applyAlignment="1">
      <alignment horizontal="center" vertical="center" wrapText="1"/>
    </xf>
    <xf numFmtId="0" fontId="32" fillId="33" borderId="112" xfId="0" applyFont="1" applyFill="1" applyBorder="1" applyAlignment="1">
      <alignment horizontal="center" vertical="center"/>
    </xf>
    <xf numFmtId="0" fontId="32" fillId="21" borderId="110" xfId="0" applyFont="1" applyFill="1" applyBorder="1" applyAlignment="1">
      <alignment horizontal="center" vertical="center"/>
    </xf>
    <xf numFmtId="0" fontId="32" fillId="23" borderId="110" xfId="0" applyFont="1" applyFill="1" applyBorder="1" applyAlignment="1">
      <alignment horizontal="center" vertical="center"/>
    </xf>
    <xf numFmtId="0" fontId="32" fillId="2" borderId="110" xfId="0" applyFont="1" applyFill="1" applyBorder="1" applyAlignment="1">
      <alignment horizontal="center" vertical="center"/>
    </xf>
    <xf numFmtId="0" fontId="32" fillId="4" borderId="110" xfId="0" applyFont="1" applyFill="1" applyBorder="1" applyAlignment="1">
      <alignment horizontal="center" vertical="center"/>
    </xf>
    <xf numFmtId="0" fontId="33" fillId="26" borderId="113" xfId="0" applyFont="1" applyFill="1" applyBorder="1" applyAlignment="1">
      <alignment horizontal="center" vertical="center"/>
    </xf>
    <xf numFmtId="0" fontId="32" fillId="34" borderId="112" xfId="0" applyFont="1" applyFill="1" applyBorder="1" applyAlignment="1">
      <alignment horizontal="center" vertical="center"/>
    </xf>
    <xf numFmtId="49" fontId="0" fillId="4" borderId="112" xfId="0" applyNumberFormat="1" applyFont="1" applyFill="1" applyBorder="1" applyAlignment="1">
      <alignment horizontal="center" vertical="center"/>
    </xf>
    <xf numFmtId="49" fontId="0" fillId="3" borderId="110" xfId="0" applyNumberFormat="1" applyFont="1" applyFill="1" applyBorder="1" applyAlignment="1">
      <alignment horizontal="center" vertical="center"/>
    </xf>
    <xf numFmtId="0" fontId="0" fillId="3" borderId="113" xfId="0" applyFont="1" applyFill="1" applyBorder="1" applyAlignment="1">
      <alignment horizontal="center" vertical="center"/>
    </xf>
    <xf numFmtId="0" fontId="47" fillId="4" borderId="22" xfId="0" applyFont="1" applyFill="1" applyBorder="1" applyAlignment="1">
      <alignment horizontal="right"/>
    </xf>
    <xf numFmtId="0" fontId="27" fillId="22" borderId="110" xfId="0" applyFont="1" applyFill="1" applyBorder="1" applyAlignment="1">
      <alignment horizontal="center" vertical="center"/>
    </xf>
    <xf numFmtId="0" fontId="27" fillId="23" borderId="110" xfId="0" applyFont="1" applyFill="1" applyBorder="1" applyAlignment="1">
      <alignment horizontal="center" vertical="center" wrapText="1"/>
    </xf>
    <xf numFmtId="0" fontId="27" fillId="25" borderId="110" xfId="0" applyFont="1" applyFill="1" applyBorder="1" applyAlignment="1">
      <alignment horizontal="center" vertical="center"/>
    </xf>
    <xf numFmtId="0" fontId="47" fillId="4" borderId="0" xfId="0" applyFont="1" applyFill="1" applyBorder="1" applyAlignment="1"/>
    <xf numFmtId="0" fontId="47" fillId="4" borderId="0" xfId="0" applyFont="1" applyFill="1" applyBorder="1" applyAlignment="1">
      <alignment horizontal="right"/>
    </xf>
    <xf numFmtId="49" fontId="47" fillId="4" borderId="46" xfId="0" applyNumberFormat="1" applyFont="1" applyFill="1" applyBorder="1" applyAlignment="1">
      <alignment horizontal="center" vertical="center" wrapText="1"/>
    </xf>
    <xf numFmtId="49" fontId="47" fillId="4" borderId="110" xfId="0" applyNumberFormat="1" applyFont="1" applyFill="1" applyBorder="1" applyAlignment="1">
      <alignment horizontal="center" vertical="center" wrapText="1"/>
    </xf>
    <xf numFmtId="49" fontId="53" fillId="55" borderId="40" xfId="0" applyNumberFormat="1" applyFont="1" applyFill="1" applyBorder="1" applyAlignment="1">
      <alignment horizontal="center" vertical="center" wrapText="1"/>
    </xf>
    <xf numFmtId="49" fontId="24" fillId="4" borderId="0" xfId="0" applyNumberFormat="1" applyFont="1" applyFill="1" applyBorder="1" applyAlignment="1">
      <alignment horizontal="left"/>
    </xf>
    <xf numFmtId="0" fontId="0" fillId="4" borderId="114" xfId="0" applyFont="1" applyFill="1" applyBorder="1" applyAlignment="1">
      <alignment vertical="center"/>
    </xf>
    <xf numFmtId="49" fontId="20" fillId="4" borderId="115" xfId="0" applyNumberFormat="1" applyFont="1" applyFill="1" applyBorder="1" applyAlignment="1">
      <alignment horizontal="center" vertical="center" wrapText="1"/>
    </xf>
    <xf numFmtId="49" fontId="47" fillId="4" borderId="116" xfId="0" applyNumberFormat="1" applyFont="1" applyFill="1" applyBorder="1" applyAlignment="1">
      <alignment horizontal="center" vertical="center"/>
    </xf>
    <xf numFmtId="0" fontId="0" fillId="4" borderId="116" xfId="0" applyNumberFormat="1" applyFont="1" applyFill="1" applyBorder="1" applyAlignment="1">
      <alignment horizontal="center" vertical="center"/>
    </xf>
    <xf numFmtId="165" fontId="0" fillId="4" borderId="116" xfId="0" applyNumberFormat="1" applyFont="1" applyFill="1" applyBorder="1" applyAlignment="1">
      <alignment vertical="center"/>
    </xf>
    <xf numFmtId="49" fontId="47" fillId="4" borderId="116" xfId="0" applyNumberFormat="1" applyFont="1" applyFill="1" applyBorder="1" applyAlignment="1">
      <alignment horizontal="center" vertical="center" wrapText="1"/>
    </xf>
    <xf numFmtId="0" fontId="27" fillId="19" borderId="116" xfId="0" applyFont="1" applyFill="1" applyBorder="1" applyAlignment="1">
      <alignment horizontal="center" vertical="center"/>
    </xf>
    <xf numFmtId="0" fontId="27" fillId="20" borderId="116" xfId="0" applyFont="1" applyFill="1" applyBorder="1" applyAlignment="1">
      <alignment horizontal="center" vertical="center"/>
    </xf>
    <xf numFmtId="0" fontId="27" fillId="21" borderId="116" xfId="0" applyFont="1" applyFill="1" applyBorder="1" applyAlignment="1">
      <alignment horizontal="center" vertical="center"/>
    </xf>
    <xf numFmtId="0" fontId="27" fillId="22" borderId="116" xfId="0" applyFont="1" applyFill="1" applyBorder="1" applyAlignment="1">
      <alignment horizontal="center" vertical="center"/>
    </xf>
    <xf numFmtId="0" fontId="27" fillId="23" borderId="116" xfId="0" applyFont="1" applyFill="1" applyBorder="1" applyAlignment="1">
      <alignment horizontal="center" vertical="center" wrapText="1"/>
    </xf>
    <xf numFmtId="0" fontId="27" fillId="10" borderId="116" xfId="0" applyFont="1" applyFill="1" applyBorder="1" applyAlignment="1">
      <alignment horizontal="center" vertical="center"/>
    </xf>
    <xf numFmtId="0" fontId="27" fillId="24" borderId="116" xfId="0" applyFont="1" applyFill="1" applyBorder="1" applyAlignment="1">
      <alignment horizontal="center" vertical="center"/>
    </xf>
    <xf numFmtId="0" fontId="27" fillId="25" borderId="116" xfId="0" applyFont="1" applyFill="1" applyBorder="1" applyAlignment="1">
      <alignment horizontal="center" vertical="center"/>
    </xf>
    <xf numFmtId="0" fontId="27" fillId="13" borderId="116" xfId="0" applyFont="1" applyFill="1" applyBorder="1" applyAlignment="1">
      <alignment horizontal="center" vertical="center"/>
    </xf>
    <xf numFmtId="0" fontId="28" fillId="26" borderId="116" xfId="0" applyFont="1" applyFill="1" applyBorder="1" applyAlignment="1">
      <alignment horizontal="center" vertical="center"/>
    </xf>
    <xf numFmtId="0" fontId="27" fillId="4" borderId="116" xfId="0" applyFont="1" applyFill="1" applyBorder="1" applyAlignment="1">
      <alignment horizontal="center" vertical="center"/>
    </xf>
    <xf numFmtId="0" fontId="27" fillId="27" borderId="116" xfId="0" applyFont="1" applyFill="1" applyBorder="1" applyAlignment="1">
      <alignment horizontal="center" vertical="center"/>
    </xf>
    <xf numFmtId="0" fontId="27" fillId="28" borderId="116" xfId="0" applyFont="1" applyFill="1" applyBorder="1" applyAlignment="1">
      <alignment horizontal="center" vertical="center"/>
    </xf>
    <xf numFmtId="0" fontId="27" fillId="29" borderId="116" xfId="0" applyFont="1" applyFill="1" applyBorder="1" applyAlignment="1">
      <alignment horizontal="center" vertical="center"/>
    </xf>
    <xf numFmtId="165" fontId="0" fillId="4" borderId="117" xfId="0" applyNumberFormat="1" applyFont="1" applyFill="1" applyBorder="1" applyAlignment="1">
      <alignment vertical="center"/>
    </xf>
    <xf numFmtId="0" fontId="0" fillId="4" borderId="118" xfId="0" applyFont="1" applyFill="1" applyBorder="1" applyAlignment="1">
      <alignment vertical="center"/>
    </xf>
    <xf numFmtId="165" fontId="0" fillId="4" borderId="119" xfId="0" applyNumberFormat="1" applyFont="1" applyFill="1" applyBorder="1" applyAlignment="1">
      <alignment vertical="center"/>
    </xf>
    <xf numFmtId="0" fontId="0" fillId="4" borderId="120" xfId="0" applyFont="1" applyFill="1" applyBorder="1" applyAlignment="1">
      <alignment vertical="center"/>
    </xf>
    <xf numFmtId="49" fontId="53" fillId="55" borderId="121" xfId="0" applyNumberFormat="1" applyFont="1" applyFill="1" applyBorder="1" applyAlignment="1">
      <alignment horizontal="center" vertical="center" wrapText="1"/>
    </xf>
    <xf numFmtId="49" fontId="47" fillId="4" borderId="122" xfId="0" applyNumberFormat="1" applyFont="1" applyFill="1" applyBorder="1" applyAlignment="1">
      <alignment horizontal="center" vertical="center"/>
    </xf>
    <xf numFmtId="0" fontId="0" fillId="4" borderId="122" xfId="0" applyNumberFormat="1" applyFont="1" applyFill="1" applyBorder="1" applyAlignment="1">
      <alignment horizontal="center" vertical="center"/>
    </xf>
    <xf numFmtId="165" fontId="0" fillId="4" borderId="122" xfId="0" applyNumberFormat="1" applyFont="1" applyFill="1" applyBorder="1" applyAlignment="1">
      <alignment vertical="center"/>
    </xf>
    <xf numFmtId="49" fontId="47" fillId="4" borderId="123" xfId="0" applyNumberFormat="1" applyFont="1" applyFill="1" applyBorder="1" applyAlignment="1">
      <alignment horizontal="center" vertical="center" wrapText="1"/>
    </xf>
    <xf numFmtId="0" fontId="27" fillId="19" borderId="122" xfId="0" applyFont="1" applyFill="1" applyBorder="1" applyAlignment="1">
      <alignment horizontal="center" vertical="center"/>
    </xf>
    <xf numFmtId="0" fontId="27" fillId="20" borderId="122" xfId="0" applyFont="1" applyFill="1" applyBorder="1" applyAlignment="1">
      <alignment horizontal="center" vertical="center"/>
    </xf>
    <xf numFmtId="0" fontId="27" fillId="21" borderId="122" xfId="0" applyFont="1" applyFill="1" applyBorder="1" applyAlignment="1">
      <alignment horizontal="center" vertical="center"/>
    </xf>
    <xf numFmtId="0" fontId="27" fillId="22" borderId="122" xfId="0" applyFont="1" applyFill="1" applyBorder="1" applyAlignment="1">
      <alignment horizontal="center" vertical="center"/>
    </xf>
    <xf numFmtId="0" fontId="27" fillId="23" borderId="122" xfId="0" applyFont="1" applyFill="1" applyBorder="1" applyAlignment="1">
      <alignment horizontal="center" vertical="center" wrapText="1"/>
    </xf>
    <xf numFmtId="0" fontId="27" fillId="10" borderId="122" xfId="0" applyFont="1" applyFill="1" applyBorder="1" applyAlignment="1">
      <alignment horizontal="center" vertical="center"/>
    </xf>
    <xf numFmtId="0" fontId="27" fillId="24" borderId="122" xfId="0" applyFont="1" applyFill="1" applyBorder="1" applyAlignment="1">
      <alignment horizontal="center" vertical="center"/>
    </xf>
    <xf numFmtId="0" fontId="27" fillId="25" borderId="122" xfId="0" applyFont="1" applyFill="1" applyBorder="1" applyAlignment="1">
      <alignment horizontal="center" vertical="center"/>
    </xf>
    <xf numFmtId="0" fontId="27" fillId="13" borderId="122" xfId="0" applyFont="1" applyFill="1" applyBorder="1" applyAlignment="1">
      <alignment horizontal="center" vertical="center"/>
    </xf>
    <xf numFmtId="0" fontId="28" fillId="26" borderId="122" xfId="0" applyFont="1" applyFill="1" applyBorder="1" applyAlignment="1">
      <alignment horizontal="center" vertical="center"/>
    </xf>
    <xf numFmtId="0" fontId="27" fillId="4" borderId="122" xfId="0" applyFont="1" applyFill="1" applyBorder="1" applyAlignment="1">
      <alignment horizontal="center" vertical="center"/>
    </xf>
    <xf numFmtId="0" fontId="27" fillId="27" borderId="122" xfId="0" applyFont="1" applyFill="1" applyBorder="1" applyAlignment="1">
      <alignment horizontal="center" vertical="center"/>
    </xf>
    <xf numFmtId="0" fontId="27" fillId="28" borderId="122" xfId="0" applyFont="1" applyFill="1" applyBorder="1" applyAlignment="1">
      <alignment horizontal="center" vertical="center"/>
    </xf>
    <xf numFmtId="0" fontId="27" fillId="29" borderId="122" xfId="0" applyFont="1" applyFill="1" applyBorder="1" applyAlignment="1">
      <alignment horizontal="center" vertical="center"/>
    </xf>
    <xf numFmtId="165" fontId="0" fillId="4" borderId="124" xfId="0" applyNumberFormat="1" applyFont="1" applyFill="1" applyBorder="1" applyAlignment="1">
      <alignment vertical="center"/>
    </xf>
    <xf numFmtId="0" fontId="3" fillId="4" borderId="109" xfId="0" applyFont="1" applyFill="1" applyBorder="1" applyAlignment="1"/>
    <xf numFmtId="49" fontId="11" fillId="4" borderId="110" xfId="0" applyNumberFormat="1" applyFont="1" applyFill="1" applyBorder="1" applyAlignment="1">
      <alignment horizontal="center" vertical="center"/>
    </xf>
    <xf numFmtId="165" fontId="0" fillId="4" borderId="110" xfId="0" applyNumberFormat="1" applyFont="1" applyFill="1" applyBorder="1" applyAlignment="1">
      <alignment horizontal="center" vertical="center"/>
    </xf>
    <xf numFmtId="49" fontId="57" fillId="55" borderId="125" xfId="0" applyNumberFormat="1" applyFont="1" applyFill="1" applyBorder="1" applyAlignment="1">
      <alignment horizontal="center" vertical="center"/>
    </xf>
    <xf numFmtId="0" fontId="0" fillId="0" borderId="0" xfId="0" applyNumberFormat="1" applyFont="1" applyBorder="1" applyAlignment="1"/>
    <xf numFmtId="0" fontId="0" fillId="0" borderId="0" xfId="0" applyBorder="1"/>
    <xf numFmtId="49" fontId="53" fillId="55" borderId="125" xfId="0" applyNumberFormat="1" applyFont="1" applyFill="1" applyBorder="1" applyAlignment="1">
      <alignment horizontal="center" vertical="center" wrapText="1"/>
    </xf>
    <xf numFmtId="49" fontId="57" fillId="55" borderId="111" xfId="0" applyNumberFormat="1" applyFont="1" applyFill="1" applyBorder="1" applyAlignment="1">
      <alignment horizontal="center" vertical="center"/>
    </xf>
    <xf numFmtId="49" fontId="59" fillId="55" borderId="111" xfId="0" applyNumberFormat="1" applyFont="1" applyFill="1" applyBorder="1" applyAlignment="1">
      <alignment horizontal="center" vertical="center" wrapText="1"/>
    </xf>
    <xf numFmtId="49" fontId="47" fillId="3" borderId="110" xfId="0" applyNumberFormat="1" applyFont="1" applyFill="1" applyBorder="1" applyAlignment="1">
      <alignment horizontal="center" vertical="center"/>
    </xf>
    <xf numFmtId="168" fontId="47" fillId="4" borderId="4" xfId="0" applyNumberFormat="1" applyFont="1" applyFill="1" applyBorder="1" applyAlignment="1">
      <alignment horizontal="center" vertical="center"/>
    </xf>
    <xf numFmtId="49" fontId="17" fillId="32" borderId="126" xfId="0" applyNumberFormat="1" applyFont="1" applyFill="1" applyBorder="1" applyAlignment="1">
      <alignment horizontal="center" vertical="center" wrapText="1"/>
    </xf>
    <xf numFmtId="49" fontId="20" fillId="4" borderId="6" xfId="0" applyNumberFormat="1" applyFont="1" applyFill="1" applyBorder="1" applyAlignment="1">
      <alignment horizontal="center" vertical="center" wrapText="1"/>
    </xf>
    <xf numFmtId="49" fontId="0" fillId="30" borderId="0" xfId="0" applyNumberFormat="1" applyFont="1" applyFill="1" applyBorder="1" applyAlignment="1">
      <alignment horizontal="center" vertical="center" wrapText="1"/>
    </xf>
    <xf numFmtId="49" fontId="0" fillId="4" borderId="127" xfId="0" applyNumberFormat="1" applyFont="1" applyFill="1" applyBorder="1" applyAlignment="1">
      <alignment horizontal="center" vertical="center" wrapText="1"/>
    </xf>
    <xf numFmtId="49" fontId="0" fillId="4" borderId="128" xfId="0" applyNumberFormat="1" applyFont="1" applyFill="1" applyBorder="1" applyAlignment="1">
      <alignment horizontal="center" vertical="center" wrapText="1"/>
    </xf>
    <xf numFmtId="49" fontId="9" fillId="4" borderId="128" xfId="0" applyNumberFormat="1" applyFont="1" applyFill="1" applyBorder="1" applyAlignment="1">
      <alignment horizontal="center" vertical="center" wrapText="1"/>
    </xf>
    <xf numFmtId="49" fontId="10" fillId="4" borderId="129" xfId="0" applyNumberFormat="1" applyFont="1" applyFill="1" applyBorder="1" applyAlignment="1">
      <alignment horizontal="center" vertical="center" wrapText="1"/>
    </xf>
    <xf numFmtId="0" fontId="47" fillId="4" borderId="4" xfId="0" applyFont="1" applyFill="1" applyBorder="1" applyAlignment="1"/>
    <xf numFmtId="0" fontId="47" fillId="4" borderId="5" xfId="0" applyFont="1" applyFill="1" applyBorder="1" applyAlignment="1"/>
    <xf numFmtId="17" fontId="47" fillId="0" borderId="0" xfId="0" applyNumberFormat="1" applyFont="1" applyAlignment="1"/>
    <xf numFmtId="0" fontId="47" fillId="0" borderId="0" xfId="0" applyNumberFormat="1" applyFont="1" applyAlignment="1"/>
    <xf numFmtId="44" fontId="0" fillId="4" borderId="4" xfId="1" applyFont="1" applyFill="1" applyBorder="1" applyAlignment="1">
      <alignment vertical="center"/>
    </xf>
    <xf numFmtId="44" fontId="0" fillId="4" borderId="5" xfId="1" applyFont="1" applyFill="1" applyBorder="1" applyAlignment="1">
      <alignment vertical="center"/>
    </xf>
    <xf numFmtId="44" fontId="0" fillId="4" borderId="0" xfId="1" applyFont="1" applyFill="1" applyBorder="1" applyAlignment="1">
      <alignment vertical="center"/>
    </xf>
    <xf numFmtId="44" fontId="0" fillId="4" borderId="40" xfId="1" applyFont="1" applyFill="1" applyBorder="1" applyAlignment="1">
      <alignment vertical="center"/>
    </xf>
    <xf numFmtId="1" fontId="23" fillId="19" borderId="40" xfId="0" applyNumberFormat="1" applyFont="1" applyFill="1" applyBorder="1" applyAlignment="1">
      <alignment horizontal="center" vertical="center"/>
    </xf>
    <xf numFmtId="1" fontId="23" fillId="20" borderId="40" xfId="0" applyNumberFormat="1" applyFont="1" applyFill="1" applyBorder="1" applyAlignment="1">
      <alignment horizontal="center" vertical="center"/>
    </xf>
    <xf numFmtId="1" fontId="23" fillId="21" borderId="40" xfId="0" applyNumberFormat="1" applyFont="1" applyFill="1" applyBorder="1" applyAlignment="1">
      <alignment horizontal="center" vertical="center"/>
    </xf>
    <xf numFmtId="1" fontId="23" fillId="28" borderId="40" xfId="0" applyNumberFormat="1" applyFont="1" applyFill="1" applyBorder="1" applyAlignment="1">
      <alignment horizontal="center" vertical="center"/>
    </xf>
    <xf numFmtId="1" fontId="23" fillId="23" borderId="40" xfId="0" applyNumberFormat="1" applyFont="1" applyFill="1" applyBorder="1" applyAlignment="1">
      <alignment horizontal="center" vertical="center"/>
    </xf>
    <xf numFmtId="1" fontId="23" fillId="10" borderId="40" xfId="0" applyNumberFormat="1" applyFont="1" applyFill="1" applyBorder="1" applyAlignment="1">
      <alignment horizontal="center" vertical="center"/>
    </xf>
    <xf numFmtId="1" fontId="23" fillId="24" borderId="40" xfId="0" applyNumberFormat="1" applyFont="1" applyFill="1" applyBorder="1" applyAlignment="1">
      <alignment horizontal="center" vertical="center"/>
    </xf>
    <xf numFmtId="1" fontId="23" fillId="13" borderId="40" xfId="0" applyNumberFormat="1" applyFont="1" applyFill="1" applyBorder="1" applyAlignment="1">
      <alignment horizontal="center" vertical="center"/>
    </xf>
    <xf numFmtId="1" fontId="63" fillId="26" borderId="40" xfId="0" applyNumberFormat="1" applyFont="1" applyFill="1" applyBorder="1" applyAlignment="1">
      <alignment horizontal="center" vertical="center"/>
    </xf>
    <xf numFmtId="1" fontId="23" fillId="4" borderId="40" xfId="0" applyNumberFormat="1" applyFont="1" applyFill="1" applyBorder="1" applyAlignment="1">
      <alignment horizontal="center" vertical="center"/>
    </xf>
    <xf numFmtId="1" fontId="23" fillId="27" borderId="40" xfId="0" applyNumberFormat="1" applyFont="1" applyFill="1" applyBorder="1" applyAlignment="1">
      <alignment horizontal="center" vertical="center"/>
    </xf>
    <xf numFmtId="1" fontId="23" fillId="29" borderId="40" xfId="0" applyNumberFormat="1" applyFont="1" applyFill="1" applyBorder="1" applyAlignment="1">
      <alignment horizontal="center" vertical="center"/>
    </xf>
    <xf numFmtId="1" fontId="27" fillId="4" borderId="40" xfId="0" applyNumberFormat="1" applyFont="1" applyFill="1" applyBorder="1" applyAlignment="1">
      <alignment horizontal="center" vertical="center"/>
    </xf>
    <xf numFmtId="1" fontId="64" fillId="19" borderId="46" xfId="2" applyNumberFormat="1" applyFont="1" applyFill="1" applyBorder="1" applyAlignment="1">
      <alignment horizontal="center" vertical="center"/>
    </xf>
    <xf numFmtId="1" fontId="64" fillId="20" borderId="46" xfId="2" applyNumberFormat="1" applyFont="1" applyFill="1" applyBorder="1" applyAlignment="1">
      <alignment horizontal="center" vertical="center"/>
    </xf>
    <xf numFmtId="1" fontId="64" fillId="21" borderId="46" xfId="2" applyNumberFormat="1" applyFont="1" applyFill="1" applyBorder="1" applyAlignment="1">
      <alignment horizontal="center" vertical="center"/>
    </xf>
    <xf numFmtId="1" fontId="64" fillId="28" borderId="46" xfId="2" applyNumberFormat="1" applyFont="1" applyFill="1" applyBorder="1" applyAlignment="1">
      <alignment horizontal="center" vertical="center"/>
    </xf>
    <xf numFmtId="1" fontId="64" fillId="23" borderId="46" xfId="2" applyNumberFormat="1" applyFont="1" applyFill="1" applyBorder="1" applyAlignment="1">
      <alignment horizontal="center" vertical="center"/>
    </xf>
    <xf numFmtId="1" fontId="64" fillId="10" borderId="46" xfId="2" applyNumberFormat="1" applyFont="1" applyFill="1" applyBorder="1" applyAlignment="1">
      <alignment horizontal="center" vertical="center"/>
    </xf>
    <xf numFmtId="1" fontId="64" fillId="24" borderId="46" xfId="2" applyNumberFormat="1" applyFont="1" applyFill="1" applyBorder="1" applyAlignment="1">
      <alignment horizontal="center" vertical="center"/>
    </xf>
    <xf numFmtId="1" fontId="64" fillId="13" borderId="46" xfId="2" applyNumberFormat="1" applyFont="1" applyFill="1" applyBorder="1" applyAlignment="1">
      <alignment horizontal="center" vertical="center"/>
    </xf>
    <xf numFmtId="1" fontId="65" fillId="26" borderId="46" xfId="2" applyNumberFormat="1" applyFont="1" applyFill="1" applyBorder="1" applyAlignment="1">
      <alignment horizontal="center" vertical="center"/>
    </xf>
    <xf numFmtId="1" fontId="64" fillId="4" borderId="46" xfId="2" applyNumberFormat="1" applyFont="1" applyFill="1" applyBorder="1" applyAlignment="1">
      <alignment horizontal="center" vertical="center"/>
    </xf>
    <xf numFmtId="1" fontId="64" fillId="27" borderId="46" xfId="2" applyNumberFormat="1" applyFont="1" applyFill="1" applyBorder="1" applyAlignment="1">
      <alignment horizontal="center" vertical="center"/>
    </xf>
    <xf numFmtId="1" fontId="64" fillId="29" borderId="46" xfId="2" applyNumberFormat="1" applyFont="1" applyFill="1" applyBorder="1" applyAlignment="1">
      <alignment horizontal="center" vertical="center"/>
    </xf>
    <xf numFmtId="1" fontId="64" fillId="19" borderId="40" xfId="2" applyNumberFormat="1" applyFont="1" applyFill="1" applyBorder="1" applyAlignment="1">
      <alignment horizontal="center" vertical="center"/>
    </xf>
    <xf numFmtId="1" fontId="64" fillId="20" borderId="40" xfId="2" applyNumberFormat="1" applyFont="1" applyFill="1" applyBorder="1" applyAlignment="1">
      <alignment horizontal="center" vertical="center"/>
    </xf>
    <xf numFmtId="1" fontId="64" fillId="21" borderId="40" xfId="2" applyNumberFormat="1" applyFont="1" applyFill="1" applyBorder="1" applyAlignment="1">
      <alignment horizontal="center" vertical="center"/>
    </xf>
    <xf numFmtId="1" fontId="64" fillId="28" borderId="40" xfId="2" applyNumberFormat="1" applyFont="1" applyFill="1" applyBorder="1" applyAlignment="1">
      <alignment horizontal="center" vertical="center"/>
    </xf>
    <xf numFmtId="1" fontId="64" fillId="23" borderId="40" xfId="2" applyNumberFormat="1" applyFont="1" applyFill="1" applyBorder="1" applyAlignment="1">
      <alignment horizontal="center" vertical="center"/>
    </xf>
    <xf numFmtId="1" fontId="64" fillId="10" borderId="40" xfId="2" applyNumberFormat="1" applyFont="1" applyFill="1" applyBorder="1" applyAlignment="1">
      <alignment horizontal="center" vertical="center"/>
    </xf>
    <xf numFmtId="1" fontId="64" fillId="24" borderId="40" xfId="2" applyNumberFormat="1" applyFont="1" applyFill="1" applyBorder="1" applyAlignment="1">
      <alignment horizontal="center" vertical="center"/>
    </xf>
    <xf numFmtId="1" fontId="64" fillId="13" borderId="40" xfId="2" applyNumberFormat="1" applyFont="1" applyFill="1" applyBorder="1" applyAlignment="1">
      <alignment horizontal="center" vertical="center"/>
    </xf>
    <xf numFmtId="1" fontId="65" fillId="26" borderId="40" xfId="2" applyNumberFormat="1" applyFont="1" applyFill="1" applyBorder="1" applyAlignment="1">
      <alignment horizontal="center" vertical="center"/>
    </xf>
    <xf numFmtId="1" fontId="64" fillId="4" borderId="40" xfId="2" applyNumberFormat="1" applyFont="1" applyFill="1" applyBorder="1" applyAlignment="1">
      <alignment horizontal="center" vertical="center"/>
    </xf>
    <xf numFmtId="1" fontId="64" fillId="27" borderId="40" xfId="2" applyNumberFormat="1" applyFont="1" applyFill="1" applyBorder="1" applyAlignment="1">
      <alignment horizontal="center" vertical="center"/>
    </xf>
    <xf numFmtId="1" fontId="64" fillId="29" borderId="40" xfId="2" applyNumberFormat="1" applyFont="1" applyFill="1" applyBorder="1" applyAlignment="1">
      <alignment horizontal="center" vertical="center"/>
    </xf>
    <xf numFmtId="1" fontId="32" fillId="4" borderId="26" xfId="0" applyNumberFormat="1" applyFont="1" applyFill="1" applyBorder="1" applyAlignment="1"/>
    <xf numFmtId="1" fontId="27" fillId="4" borderId="26" xfId="0" applyNumberFormat="1" applyFont="1" applyFill="1" applyBorder="1" applyAlignment="1">
      <alignment horizontal="center" vertical="center"/>
    </xf>
    <xf numFmtId="1" fontId="33" fillId="4" borderId="26" xfId="0" applyNumberFormat="1" applyFont="1" applyFill="1" applyBorder="1" applyAlignment="1"/>
    <xf numFmtId="1" fontId="32" fillId="4" borderId="26" xfId="0" applyNumberFormat="1" applyFont="1" applyFill="1" applyBorder="1" applyAlignment="1">
      <alignment horizontal="left" vertical="center"/>
    </xf>
    <xf numFmtId="1" fontId="32" fillId="4" borderId="26" xfId="0" applyNumberFormat="1" applyFont="1" applyFill="1" applyBorder="1" applyAlignment="1">
      <alignment horizontal="center" vertical="center"/>
    </xf>
    <xf numFmtId="1" fontId="56" fillId="4" borderId="26" xfId="0" applyNumberFormat="1" applyFont="1" applyFill="1" applyBorder="1" applyAlignment="1">
      <alignment horizontal="right"/>
    </xf>
    <xf numFmtId="1" fontId="32" fillId="4" borderId="0" xfId="0" applyNumberFormat="1" applyFont="1" applyFill="1" applyBorder="1" applyAlignment="1"/>
    <xf numFmtId="1" fontId="27" fillId="4" borderId="0" xfId="0" applyNumberFormat="1" applyFont="1" applyFill="1" applyBorder="1" applyAlignment="1">
      <alignment horizontal="center" vertical="center"/>
    </xf>
    <xf numFmtId="1" fontId="33" fillId="4" borderId="0" xfId="0" applyNumberFormat="1" applyFont="1" applyFill="1" applyBorder="1" applyAlignment="1"/>
    <xf numFmtId="1" fontId="32" fillId="4" borderId="0" xfId="0" applyNumberFormat="1" applyFont="1" applyFill="1" applyBorder="1" applyAlignment="1">
      <alignment horizontal="left" vertical="center"/>
    </xf>
    <xf numFmtId="1" fontId="32" fillId="4" borderId="0" xfId="0" applyNumberFormat="1" applyFont="1" applyFill="1" applyBorder="1" applyAlignment="1">
      <alignment horizontal="center" vertical="center"/>
    </xf>
    <xf numFmtId="1" fontId="32" fillId="4" borderId="6" xfId="0" applyNumberFormat="1" applyFont="1" applyFill="1" applyBorder="1" applyAlignment="1"/>
    <xf numFmtId="1" fontId="27" fillId="4" borderId="6" xfId="0" applyNumberFormat="1" applyFont="1" applyFill="1" applyBorder="1" applyAlignment="1">
      <alignment horizontal="center" vertical="center"/>
    </xf>
    <xf numFmtId="1" fontId="33" fillId="4" borderId="6" xfId="0" applyNumberFormat="1" applyFont="1" applyFill="1" applyBorder="1" applyAlignment="1"/>
    <xf numFmtId="1" fontId="32" fillId="4" borderId="6" xfId="0" applyNumberFormat="1" applyFont="1" applyFill="1" applyBorder="1" applyAlignment="1">
      <alignment horizontal="left" vertical="center"/>
    </xf>
    <xf numFmtId="1" fontId="32" fillId="4" borderId="6" xfId="0" applyNumberFormat="1" applyFont="1" applyFill="1" applyBorder="1" applyAlignment="1">
      <alignment horizontal="center" vertical="center"/>
    </xf>
    <xf numFmtId="1" fontId="27" fillId="19" borderId="46" xfId="0" applyNumberFormat="1" applyFont="1" applyFill="1" applyBorder="1" applyAlignment="1">
      <alignment horizontal="center" vertical="center"/>
    </xf>
    <xf numFmtId="1" fontId="27" fillId="20" borderId="46" xfId="0" applyNumberFormat="1" applyFont="1" applyFill="1" applyBorder="1" applyAlignment="1">
      <alignment horizontal="center" vertical="center"/>
    </xf>
    <xf numFmtId="1" fontId="27" fillId="21" borderId="46" xfId="0" applyNumberFormat="1" applyFont="1" applyFill="1" applyBorder="1" applyAlignment="1">
      <alignment horizontal="center" vertical="center"/>
    </xf>
    <xf numFmtId="1" fontId="27" fillId="28" borderId="46" xfId="0" applyNumberFormat="1" applyFont="1" applyFill="1" applyBorder="1" applyAlignment="1">
      <alignment horizontal="center" vertical="center"/>
    </xf>
    <xf numFmtId="1" fontId="27" fillId="23" borderId="46" xfId="0" applyNumberFormat="1" applyFont="1" applyFill="1" applyBorder="1" applyAlignment="1">
      <alignment horizontal="center" vertical="center"/>
    </xf>
    <xf numFmtId="1" fontId="27" fillId="10" borderId="46" xfId="0" applyNumberFormat="1" applyFont="1" applyFill="1" applyBorder="1" applyAlignment="1">
      <alignment horizontal="center" vertical="center"/>
    </xf>
    <xf numFmtId="1" fontId="27" fillId="24" borderId="46" xfId="0" applyNumberFormat="1" applyFont="1" applyFill="1" applyBorder="1" applyAlignment="1">
      <alignment horizontal="center" vertical="center"/>
    </xf>
    <xf numFmtId="1" fontId="27" fillId="13" borderId="46" xfId="0" applyNumberFormat="1" applyFont="1" applyFill="1" applyBorder="1" applyAlignment="1">
      <alignment horizontal="center" vertical="center"/>
    </xf>
    <xf numFmtId="1" fontId="28" fillId="26" borderId="46" xfId="0" applyNumberFormat="1" applyFont="1" applyFill="1" applyBorder="1" applyAlignment="1">
      <alignment horizontal="center" vertical="center"/>
    </xf>
    <xf numFmtId="1" fontId="27" fillId="4" borderId="46" xfId="0" applyNumberFormat="1" applyFont="1" applyFill="1" applyBorder="1" applyAlignment="1">
      <alignment horizontal="center" vertical="center"/>
    </xf>
    <xf numFmtId="1" fontId="27" fillId="27" borderId="46" xfId="0" applyNumberFormat="1" applyFont="1" applyFill="1" applyBorder="1" applyAlignment="1">
      <alignment horizontal="center" vertical="center"/>
    </xf>
    <xf numFmtId="1" fontId="27" fillId="29" borderId="46" xfId="0" applyNumberFormat="1" applyFont="1" applyFill="1" applyBorder="1" applyAlignment="1">
      <alignment horizontal="center" vertical="center"/>
    </xf>
    <xf numFmtId="1" fontId="27" fillId="19" borderId="110" xfId="0" applyNumberFormat="1" applyFont="1" applyFill="1" applyBorder="1" applyAlignment="1">
      <alignment horizontal="center" vertical="center"/>
    </xf>
    <xf numFmtId="1" fontId="27" fillId="20" borderId="110" xfId="0" applyNumberFormat="1" applyFont="1" applyFill="1" applyBorder="1" applyAlignment="1">
      <alignment horizontal="center" vertical="center"/>
    </xf>
    <xf numFmtId="1" fontId="27" fillId="21" borderId="110" xfId="0" applyNumberFormat="1" applyFont="1" applyFill="1" applyBorder="1" applyAlignment="1">
      <alignment horizontal="center" vertical="center"/>
    </xf>
    <xf numFmtId="1" fontId="27" fillId="28" borderId="110" xfId="0" applyNumberFormat="1" applyFont="1" applyFill="1" applyBorder="1" applyAlignment="1">
      <alignment horizontal="center" vertical="center"/>
    </xf>
    <xf numFmtId="1" fontId="27" fillId="23" borderId="110" xfId="0" applyNumberFormat="1" applyFont="1" applyFill="1" applyBorder="1" applyAlignment="1">
      <alignment horizontal="center" vertical="center"/>
    </xf>
    <xf numFmtId="1" fontId="27" fillId="10" borderId="110" xfId="0" applyNumberFormat="1" applyFont="1" applyFill="1" applyBorder="1" applyAlignment="1">
      <alignment horizontal="center" vertical="center"/>
    </xf>
    <xf numFmtId="1" fontId="27" fillId="24" borderId="110" xfId="0" applyNumberFormat="1" applyFont="1" applyFill="1" applyBorder="1" applyAlignment="1">
      <alignment horizontal="center" vertical="center"/>
    </xf>
    <xf numFmtId="1" fontId="27" fillId="13" borderId="110" xfId="0" applyNumberFormat="1" applyFont="1" applyFill="1" applyBorder="1" applyAlignment="1">
      <alignment horizontal="center" vertical="center"/>
    </xf>
    <xf numFmtId="1" fontId="28" fillId="26" borderId="110" xfId="0" applyNumberFormat="1" applyFont="1" applyFill="1" applyBorder="1" applyAlignment="1">
      <alignment horizontal="center" vertical="center"/>
    </xf>
    <xf numFmtId="1" fontId="27" fillId="4" borderId="110" xfId="0" applyNumberFormat="1" applyFont="1" applyFill="1" applyBorder="1" applyAlignment="1">
      <alignment horizontal="center" vertical="center"/>
    </xf>
    <xf numFmtId="1" fontId="27" fillId="27" borderId="110" xfId="0" applyNumberFormat="1" applyFont="1" applyFill="1" applyBorder="1" applyAlignment="1">
      <alignment horizontal="center" vertical="center"/>
    </xf>
    <xf numFmtId="1" fontId="27" fillId="29" borderId="110" xfId="0" applyNumberFormat="1" applyFont="1" applyFill="1" applyBorder="1" applyAlignment="1">
      <alignment horizontal="center" vertical="center"/>
    </xf>
    <xf numFmtId="1" fontId="27" fillId="19" borderId="40" xfId="0" applyNumberFormat="1" applyFont="1" applyFill="1" applyBorder="1" applyAlignment="1">
      <alignment horizontal="center" vertical="center"/>
    </xf>
    <xf numFmtId="1" fontId="27" fillId="20" borderId="40" xfId="0" applyNumberFormat="1" applyFont="1" applyFill="1" applyBorder="1" applyAlignment="1">
      <alignment horizontal="center" vertical="center"/>
    </xf>
    <xf numFmtId="1" fontId="27" fillId="21" borderId="40" xfId="0" applyNumberFormat="1" applyFont="1" applyFill="1" applyBorder="1" applyAlignment="1">
      <alignment horizontal="center" vertical="center"/>
    </xf>
    <xf numFmtId="1" fontId="27" fillId="28" borderId="40" xfId="0" applyNumberFormat="1" applyFont="1" applyFill="1" applyBorder="1" applyAlignment="1">
      <alignment horizontal="center" vertical="center"/>
    </xf>
    <xf numFmtId="1" fontId="27" fillId="23" borderId="40" xfId="0" applyNumberFormat="1" applyFont="1" applyFill="1" applyBorder="1" applyAlignment="1">
      <alignment horizontal="center" vertical="center"/>
    </xf>
    <xf numFmtId="1" fontId="27" fillId="10" borderId="40" xfId="0" applyNumberFormat="1" applyFont="1" applyFill="1" applyBorder="1" applyAlignment="1">
      <alignment horizontal="center" vertical="center"/>
    </xf>
    <xf numFmtId="1" fontId="27" fillId="24" borderId="40" xfId="0" applyNumberFormat="1" applyFont="1" applyFill="1" applyBorder="1" applyAlignment="1">
      <alignment horizontal="center" vertical="center"/>
    </xf>
    <xf numFmtId="1" fontId="27" fillId="13" borderId="40" xfId="0" applyNumberFormat="1" applyFont="1" applyFill="1" applyBorder="1" applyAlignment="1">
      <alignment horizontal="center" vertical="center"/>
    </xf>
    <xf numFmtId="1" fontId="28" fillId="26" borderId="40" xfId="0" applyNumberFormat="1" applyFont="1" applyFill="1" applyBorder="1" applyAlignment="1">
      <alignment horizontal="center" vertical="center"/>
    </xf>
    <xf numFmtId="1" fontId="27" fillId="27" borderId="40" xfId="0" applyNumberFormat="1" applyFont="1" applyFill="1" applyBorder="1" applyAlignment="1">
      <alignment horizontal="center" vertical="center"/>
    </xf>
    <xf numFmtId="1" fontId="27" fillId="29" borderId="40" xfId="0" applyNumberFormat="1" applyFont="1" applyFill="1" applyBorder="1" applyAlignment="1">
      <alignment horizontal="center" vertical="center"/>
    </xf>
    <xf numFmtId="1" fontId="27" fillId="19" borderId="51" xfId="0" applyNumberFormat="1" applyFont="1" applyFill="1" applyBorder="1" applyAlignment="1">
      <alignment horizontal="center" vertical="center"/>
    </xf>
    <xf numFmtId="1" fontId="27" fillId="20" borderId="51" xfId="0" applyNumberFormat="1" applyFont="1" applyFill="1" applyBorder="1" applyAlignment="1">
      <alignment horizontal="center" vertical="center"/>
    </xf>
    <xf numFmtId="1" fontId="27" fillId="21" borderId="51" xfId="0" applyNumberFormat="1" applyFont="1" applyFill="1" applyBorder="1" applyAlignment="1">
      <alignment horizontal="center" vertical="center"/>
    </xf>
    <xf numFmtId="1" fontId="27" fillId="28" borderId="51" xfId="0" applyNumberFormat="1" applyFont="1" applyFill="1" applyBorder="1" applyAlignment="1">
      <alignment horizontal="center" vertical="center"/>
    </xf>
    <xf numFmtId="1" fontId="27" fillId="23" borderId="51" xfId="0" applyNumberFormat="1" applyFont="1" applyFill="1" applyBorder="1" applyAlignment="1">
      <alignment horizontal="center" vertical="center"/>
    </xf>
    <xf numFmtId="1" fontId="27" fillId="10" borderId="51" xfId="0" applyNumberFormat="1" applyFont="1" applyFill="1" applyBorder="1" applyAlignment="1">
      <alignment horizontal="center" vertical="center"/>
    </xf>
    <xf numFmtId="1" fontId="27" fillId="24" borderId="51" xfId="0" applyNumberFormat="1" applyFont="1" applyFill="1" applyBorder="1" applyAlignment="1">
      <alignment horizontal="center" vertical="center"/>
    </xf>
    <xf numFmtId="1" fontId="27" fillId="13" borderId="51" xfId="0" applyNumberFormat="1" applyFont="1" applyFill="1" applyBorder="1" applyAlignment="1">
      <alignment horizontal="center" vertical="center"/>
    </xf>
    <xf numFmtId="1" fontId="28" fillId="26" borderId="51" xfId="0" applyNumberFormat="1" applyFont="1" applyFill="1" applyBorder="1" applyAlignment="1">
      <alignment horizontal="center" vertical="center"/>
    </xf>
    <xf numFmtId="1" fontId="27" fillId="4" borderId="51" xfId="0" applyNumberFormat="1" applyFont="1" applyFill="1" applyBorder="1" applyAlignment="1">
      <alignment horizontal="center" vertical="center"/>
    </xf>
    <xf numFmtId="1" fontId="27" fillId="27" borderId="51" xfId="0" applyNumberFormat="1" applyFont="1" applyFill="1" applyBorder="1" applyAlignment="1">
      <alignment horizontal="center" vertical="center"/>
    </xf>
    <xf numFmtId="1" fontId="27" fillId="29" borderId="51" xfId="0" applyNumberFormat="1" applyFont="1" applyFill="1" applyBorder="1" applyAlignment="1">
      <alignment horizontal="center" vertical="center"/>
    </xf>
    <xf numFmtId="168" fontId="56" fillId="4" borderId="0" xfId="0" applyNumberFormat="1" applyFont="1" applyFill="1" applyBorder="1" applyAlignment="1">
      <alignment horizontal="center" vertical="center"/>
    </xf>
    <xf numFmtId="0" fontId="56" fillId="4" borderId="0" xfId="0" applyFont="1" applyFill="1" applyBorder="1" applyAlignment="1">
      <alignment horizontal="center" vertical="center"/>
    </xf>
    <xf numFmtId="49" fontId="56" fillId="4" borderId="0" xfId="0" applyNumberFormat="1" applyFont="1" applyFill="1" applyBorder="1" applyAlignment="1">
      <alignment horizontal="right"/>
    </xf>
    <xf numFmtId="165" fontId="56" fillId="4" borderId="0" xfId="0" applyNumberFormat="1" applyFont="1" applyFill="1" applyBorder="1" applyAlignment="1"/>
    <xf numFmtId="0" fontId="56" fillId="4" borderId="0" xfId="0" applyNumberFormat="1" applyFont="1" applyFill="1" applyBorder="1" applyAlignment="1"/>
    <xf numFmtId="164" fontId="56" fillId="4" borderId="0" xfId="0" applyNumberFormat="1" applyFont="1" applyFill="1" applyBorder="1" applyAlignment="1"/>
    <xf numFmtId="49" fontId="67" fillId="4" borderId="0" xfId="0" applyNumberFormat="1" applyFont="1" applyFill="1" applyBorder="1" applyAlignment="1">
      <alignment horizontal="right" vertical="center"/>
    </xf>
    <xf numFmtId="167" fontId="67" fillId="4" borderId="0" xfId="0" applyNumberFormat="1" applyFont="1" applyFill="1" applyBorder="1" applyAlignment="1"/>
    <xf numFmtId="49" fontId="67" fillId="4" borderId="0" xfId="0" applyNumberFormat="1" applyFont="1" applyFill="1" applyBorder="1" applyAlignment="1">
      <alignment horizontal="right"/>
    </xf>
    <xf numFmtId="0" fontId="67" fillId="4" borderId="0" xfId="0" applyNumberFormat="1" applyFont="1" applyFill="1" applyBorder="1" applyAlignment="1"/>
    <xf numFmtId="164" fontId="67" fillId="4" borderId="0" xfId="0" applyNumberFormat="1" applyFont="1" applyFill="1" applyBorder="1" applyAlignment="1"/>
    <xf numFmtId="0" fontId="67" fillId="4" borderId="0" xfId="0" applyFont="1" applyFill="1" applyBorder="1" applyAlignment="1">
      <alignment horizontal="center" vertical="center"/>
    </xf>
    <xf numFmtId="165" fontId="67" fillId="4" borderId="0" xfId="0" applyNumberFormat="1" applyFont="1" applyFill="1" applyBorder="1" applyAlignment="1"/>
    <xf numFmtId="168" fontId="67" fillId="4" borderId="0" xfId="0" applyNumberFormat="1" applyFont="1" applyFill="1" applyBorder="1" applyAlignment="1">
      <alignment horizontal="center" vertical="center"/>
    </xf>
    <xf numFmtId="168" fontId="67" fillId="4" borderId="42" xfId="0" applyNumberFormat="1" applyFont="1" applyFill="1" applyBorder="1" applyAlignment="1">
      <alignment horizontal="center" vertical="center"/>
    </xf>
    <xf numFmtId="49" fontId="67" fillId="4" borderId="42" xfId="0" applyNumberFormat="1" applyFont="1" applyFill="1" applyBorder="1" applyAlignment="1">
      <alignment horizontal="right"/>
    </xf>
    <xf numFmtId="164" fontId="67" fillId="4" borderId="42" xfId="0" applyNumberFormat="1" applyFont="1" applyFill="1" applyBorder="1" applyAlignment="1"/>
    <xf numFmtId="49" fontId="47" fillId="4" borderId="101" xfId="0" applyNumberFormat="1" applyFont="1" applyFill="1" applyBorder="1" applyAlignment="1">
      <alignment horizontal="center" vertical="center" wrapText="1"/>
    </xf>
    <xf numFmtId="49" fontId="47" fillId="4" borderId="40" xfId="0" applyNumberFormat="1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/>
    </xf>
    <xf numFmtId="168" fontId="69" fillId="4" borderId="0" xfId="0" applyNumberFormat="1" applyFont="1" applyFill="1" applyBorder="1" applyAlignment="1">
      <alignment horizontal="center" vertical="center"/>
    </xf>
    <xf numFmtId="0" fontId="69" fillId="4" borderId="0" xfId="0" applyFont="1" applyFill="1" applyBorder="1" applyAlignment="1">
      <alignment horizontal="center"/>
    </xf>
    <xf numFmtId="0" fontId="0" fillId="3" borderId="17" xfId="0" applyFont="1" applyFill="1" applyBorder="1" applyAlignment="1">
      <alignment horizontal="center" vertical="center"/>
    </xf>
    <xf numFmtId="0" fontId="0" fillId="4" borderId="14" xfId="0" applyFont="1" applyFill="1" applyBorder="1" applyAlignment="1"/>
    <xf numFmtId="0" fontId="0" fillId="4" borderId="15" xfId="0" applyFont="1" applyFill="1" applyBorder="1" applyAlignment="1"/>
    <xf numFmtId="0" fontId="0" fillId="4" borderId="16" xfId="0" applyFont="1" applyFill="1" applyBorder="1" applyAlignment="1"/>
    <xf numFmtId="0" fontId="0" fillId="4" borderId="0" xfId="0" applyFont="1" applyFill="1" applyBorder="1" applyAlignment="1"/>
    <xf numFmtId="0" fontId="0" fillId="4" borderId="24" xfId="0" applyFont="1" applyFill="1" applyBorder="1" applyAlignment="1"/>
    <xf numFmtId="165" fontId="10" fillId="4" borderId="23" xfId="0" applyNumberFormat="1" applyFont="1" applyFill="1" applyBorder="1" applyAlignment="1">
      <alignment horizontal="center" vertical="center"/>
    </xf>
    <xf numFmtId="0" fontId="0" fillId="4" borderId="23" xfId="0" applyFont="1" applyFill="1" applyBorder="1" applyAlignment="1"/>
    <xf numFmtId="0" fontId="0" fillId="3" borderId="14" xfId="0" applyFont="1" applyFill="1" applyBorder="1" applyAlignment="1">
      <alignment horizontal="right" vertical="center"/>
    </xf>
    <xf numFmtId="0" fontId="21" fillId="4" borderId="26" xfId="0" applyNumberFormat="1" applyFont="1" applyFill="1" applyBorder="1" applyAlignment="1">
      <alignment horizontal="right"/>
    </xf>
    <xf numFmtId="0" fontId="0" fillId="4" borderId="26" xfId="0" applyFont="1" applyFill="1" applyBorder="1" applyAlignment="1"/>
    <xf numFmtId="49" fontId="6" fillId="4" borderId="0" xfId="0" applyNumberFormat="1" applyFont="1" applyFill="1" applyBorder="1" applyAlignment="1">
      <alignment horizontal="right" vertical="center"/>
    </xf>
    <xf numFmtId="49" fontId="1" fillId="4" borderId="0" xfId="0" applyNumberFormat="1" applyFont="1" applyFill="1" applyBorder="1" applyAlignment="1">
      <alignment horizontal="center" vertical="center"/>
    </xf>
    <xf numFmtId="49" fontId="0" fillId="4" borderId="0" xfId="0" applyNumberFormat="1" applyFont="1" applyFill="1" applyBorder="1" applyAlignment="1">
      <alignment horizontal="center" vertical="center" wrapText="1"/>
    </xf>
    <xf numFmtId="0" fontId="21" fillId="4" borderId="0" xfId="0" applyNumberFormat="1" applyFont="1" applyFill="1" applyBorder="1" applyAlignment="1"/>
    <xf numFmtId="49" fontId="13" fillId="4" borderId="0" xfId="0" applyNumberFormat="1" applyFont="1" applyFill="1" applyBorder="1" applyAlignment="1">
      <alignment horizontal="center" vertical="center"/>
    </xf>
    <xf numFmtId="0" fontId="0" fillId="4" borderId="22" xfId="0" applyFont="1" applyFill="1" applyBorder="1" applyAlignment="1"/>
    <xf numFmtId="165" fontId="4" fillId="4" borderId="23" xfId="0" applyNumberFormat="1" applyFont="1" applyFill="1" applyBorder="1" applyAlignment="1">
      <alignment horizontal="right" vertical="center"/>
    </xf>
    <xf numFmtId="0" fontId="0" fillId="3" borderId="12" xfId="0" applyFont="1" applyFill="1" applyBorder="1" applyAlignment="1">
      <alignment horizontal="center" vertical="center"/>
    </xf>
    <xf numFmtId="0" fontId="0" fillId="4" borderId="8" xfId="0" applyFont="1" applyFill="1" applyBorder="1" applyAlignment="1"/>
    <xf numFmtId="0" fontId="0" fillId="4" borderId="9" xfId="0" applyFont="1" applyFill="1" applyBorder="1" applyAlignment="1"/>
    <xf numFmtId="0" fontId="0" fillId="4" borderId="10" xfId="0" applyFont="1" applyFill="1" applyBorder="1" applyAlignment="1"/>
    <xf numFmtId="0" fontId="0" fillId="3" borderId="18" xfId="0" applyFont="1" applyFill="1" applyBorder="1" applyAlignment="1">
      <alignment horizontal="center" vertical="center"/>
    </xf>
    <xf numFmtId="0" fontId="0" fillId="4" borderId="19" xfId="0" applyFont="1" applyFill="1" applyBorder="1" applyAlignment="1"/>
    <xf numFmtId="0" fontId="0" fillId="4" borderId="20" xfId="0" applyFont="1" applyFill="1" applyBorder="1" applyAlignment="1"/>
    <xf numFmtId="0" fontId="0" fillId="4" borderId="21" xfId="0" applyFont="1" applyFill="1" applyBorder="1" applyAlignment="1"/>
    <xf numFmtId="49" fontId="0" fillId="4" borderId="25" xfId="0" applyNumberFormat="1" applyFont="1" applyFill="1" applyBorder="1" applyAlignment="1">
      <alignment horizontal="center" vertical="center" wrapText="1"/>
    </xf>
    <xf numFmtId="0" fontId="0" fillId="4" borderId="26" xfId="0" applyFont="1" applyFill="1" applyBorder="1" applyAlignment="1">
      <alignment horizontal="center" vertical="center"/>
    </xf>
    <xf numFmtId="0" fontId="0" fillId="4" borderId="27" xfId="0" applyFont="1" applyFill="1" applyBorder="1" applyAlignment="1">
      <alignment horizontal="center" vertical="center"/>
    </xf>
    <xf numFmtId="0" fontId="0" fillId="4" borderId="28" xfId="0" applyFont="1" applyFill="1" applyBorder="1" applyAlignment="1">
      <alignment horizontal="center" vertical="center" wrapText="1"/>
    </xf>
    <xf numFmtId="0" fontId="0" fillId="4" borderId="29" xfId="0" applyFont="1" applyFill="1" applyBorder="1" applyAlignment="1">
      <alignment horizontal="center" vertical="center"/>
    </xf>
    <xf numFmtId="0" fontId="0" fillId="4" borderId="25" xfId="0" applyFont="1" applyFill="1" applyBorder="1" applyAlignment="1">
      <alignment horizontal="center" vertical="center" wrapText="1"/>
    </xf>
    <xf numFmtId="0" fontId="0" fillId="4" borderId="30" xfId="0" applyFont="1" applyFill="1" applyBorder="1" applyAlignment="1">
      <alignment horizontal="center" vertical="center" wrapText="1"/>
    </xf>
    <xf numFmtId="164" fontId="7" fillId="4" borderId="0" xfId="0" applyNumberFormat="1" applyFont="1" applyFill="1" applyBorder="1" applyAlignment="1">
      <alignment horizontal="right" vertical="center"/>
    </xf>
    <xf numFmtId="165" fontId="0" fillId="4" borderId="23" xfId="0" applyNumberFormat="1" applyFont="1" applyFill="1" applyBorder="1" applyAlignment="1">
      <alignment horizontal="right"/>
    </xf>
    <xf numFmtId="0" fontId="21" fillId="4" borderId="0" xfId="0" applyNumberFormat="1" applyFont="1" applyFill="1" applyBorder="1" applyAlignment="1">
      <alignment horizontal="right"/>
    </xf>
    <xf numFmtId="165" fontId="6" fillId="4" borderId="23" xfId="0" applyNumberFormat="1" applyFont="1" applyFill="1" applyBorder="1" applyAlignment="1">
      <alignment horizontal="right" vertical="center"/>
    </xf>
    <xf numFmtId="49" fontId="0" fillId="4" borderId="23" xfId="0" applyNumberFormat="1" applyFont="1" applyFill="1" applyBorder="1" applyAlignment="1"/>
    <xf numFmtId="0" fontId="7" fillId="4" borderId="0" xfId="0" applyNumberFormat="1" applyFont="1" applyFill="1" applyBorder="1" applyAlignment="1">
      <alignment horizontal="right" vertical="center"/>
    </xf>
    <xf numFmtId="166" fontId="0" fillId="4" borderId="0" xfId="0" applyNumberFormat="1" applyFont="1" applyFill="1" applyBorder="1" applyAlignment="1">
      <alignment horizontal="right"/>
    </xf>
    <xf numFmtId="165" fontId="10" fillId="4" borderId="36" xfId="0" applyNumberFormat="1" applyFont="1" applyFill="1" applyBorder="1" applyAlignment="1">
      <alignment horizontal="right" vertical="center"/>
    </xf>
    <xf numFmtId="0" fontId="0" fillId="4" borderId="37" xfId="0" applyFont="1" applyFill="1" applyBorder="1" applyAlignment="1"/>
    <xf numFmtId="0" fontId="0" fillId="4" borderId="38" xfId="0" applyFont="1" applyFill="1" applyBorder="1" applyAlignment="1"/>
    <xf numFmtId="0" fontId="0" fillId="3" borderId="19" xfId="0" applyFont="1" applyFill="1" applyBorder="1" applyAlignment="1">
      <alignment horizontal="center" vertical="center"/>
    </xf>
    <xf numFmtId="165" fontId="0" fillId="4" borderId="23" xfId="0" applyNumberFormat="1" applyFont="1" applyFill="1" applyBorder="1" applyAlignment="1"/>
    <xf numFmtId="164" fontId="21" fillId="4" borderId="0" xfId="0" applyNumberFormat="1" applyFont="1" applyFill="1" applyBorder="1" applyAlignment="1"/>
    <xf numFmtId="164" fontId="6" fillId="4" borderId="0" xfId="0" applyNumberFormat="1" applyFont="1" applyFill="1" applyBorder="1" applyAlignment="1">
      <alignment horizontal="right" vertical="center"/>
    </xf>
    <xf numFmtId="49" fontId="0" fillId="4" borderId="0" xfId="0" applyNumberFormat="1" applyFont="1" applyFill="1" applyBorder="1" applyAlignment="1"/>
    <xf numFmtId="0" fontId="21" fillId="4" borderId="26" xfId="0" applyNumberFormat="1" applyFont="1" applyFill="1" applyBorder="1" applyAlignment="1"/>
    <xf numFmtId="0" fontId="0" fillId="4" borderId="0" xfId="0" applyFont="1" applyFill="1" applyBorder="1" applyAlignment="1">
      <alignment horizontal="right" vertical="center"/>
    </xf>
    <xf numFmtId="49" fontId="13" fillId="4" borderId="0" xfId="0" applyNumberFormat="1" applyFont="1" applyFill="1" applyBorder="1" applyAlignment="1">
      <alignment horizontal="center" vertical="center" wrapText="1"/>
    </xf>
    <xf numFmtId="0" fontId="6" fillId="4" borderId="0" xfId="0" applyNumberFormat="1" applyFont="1" applyFill="1" applyBorder="1" applyAlignment="1">
      <alignment horizontal="right" vertical="center"/>
    </xf>
    <xf numFmtId="165" fontId="11" fillId="4" borderId="0" xfId="0" applyNumberFormat="1" applyFont="1" applyFill="1" applyBorder="1" applyAlignment="1">
      <alignment horizontal="right" vertical="center"/>
    </xf>
    <xf numFmtId="0" fontId="15" fillId="4" borderId="0" xfId="0" applyFont="1" applyFill="1" applyBorder="1" applyAlignment="1">
      <alignment horizontal="right" vertical="center"/>
    </xf>
    <xf numFmtId="49" fontId="2" fillId="4" borderId="0" xfId="0" applyNumberFormat="1" applyFont="1" applyFill="1" applyBorder="1" applyAlignment="1">
      <alignment horizontal="center" vertical="center"/>
    </xf>
    <xf numFmtId="0" fontId="0" fillId="4" borderId="6" xfId="0" applyFont="1" applyFill="1" applyBorder="1" applyAlignment="1"/>
    <xf numFmtId="167" fontId="4" fillId="4" borderId="23" xfId="0" applyNumberFormat="1" applyFont="1" applyFill="1" applyBorder="1" applyAlignment="1">
      <alignment horizontal="right" vertical="center"/>
    </xf>
    <xf numFmtId="0" fontId="0" fillId="3" borderId="8" xfId="0" applyFont="1" applyFill="1" applyBorder="1" applyAlignment="1"/>
    <xf numFmtId="49" fontId="70" fillId="4" borderId="0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/>
    <xf numFmtId="0" fontId="0" fillId="4" borderId="2" xfId="0" applyFont="1" applyFill="1" applyBorder="1" applyAlignment="1"/>
    <xf numFmtId="49" fontId="36" fillId="54" borderId="0" xfId="0" applyNumberFormat="1" applyFont="1" applyFill="1" applyBorder="1" applyAlignment="1">
      <alignment horizontal="center" vertical="center"/>
    </xf>
    <xf numFmtId="0" fontId="37" fillId="54" borderId="0" xfId="0" applyFont="1" applyFill="1" applyBorder="1" applyAlignment="1">
      <alignment horizontal="center" vertical="center"/>
    </xf>
    <xf numFmtId="49" fontId="36" fillId="25" borderId="0" xfId="0" applyNumberFormat="1" applyFont="1" applyFill="1" applyBorder="1" applyAlignment="1">
      <alignment horizontal="center" vertical="center" wrapText="1"/>
    </xf>
    <xf numFmtId="0" fontId="37" fillId="25" borderId="0" xfId="0" applyFont="1" applyFill="1" applyBorder="1" applyAlignment="1">
      <alignment horizontal="center" vertical="center" wrapText="1"/>
    </xf>
    <xf numFmtId="49" fontId="36" fillId="3" borderId="0" xfId="0" applyNumberFormat="1" applyFont="1" applyFill="1" applyBorder="1" applyAlignment="1">
      <alignment horizontal="center" vertical="center" wrapText="1"/>
    </xf>
    <xf numFmtId="0" fontId="39" fillId="3" borderId="0" xfId="0" applyFont="1" applyFill="1" applyBorder="1" applyAlignment="1">
      <alignment horizontal="center" vertical="center" wrapText="1"/>
    </xf>
    <xf numFmtId="49" fontId="36" fillId="7" borderId="0" xfId="0" applyNumberFormat="1" applyFont="1" applyFill="1" applyBorder="1" applyAlignment="1">
      <alignment horizontal="center" vertical="center"/>
    </xf>
    <xf numFmtId="0" fontId="37" fillId="7" borderId="0" xfId="0" applyFont="1" applyFill="1" applyBorder="1" applyAlignment="1">
      <alignment horizontal="center" vertical="center"/>
    </xf>
    <xf numFmtId="49" fontId="36" fillId="13" borderId="0" xfId="0" applyNumberFormat="1" applyFont="1" applyFill="1" applyBorder="1" applyAlignment="1">
      <alignment horizontal="center" vertical="center" wrapText="1"/>
    </xf>
    <xf numFmtId="0" fontId="39" fillId="13" borderId="0" xfId="0" applyFont="1" applyFill="1" applyBorder="1" applyAlignment="1">
      <alignment horizontal="center" vertical="center" wrapText="1"/>
    </xf>
    <xf numFmtId="0" fontId="37" fillId="3" borderId="0" xfId="0" applyFont="1" applyFill="1" applyBorder="1" applyAlignment="1">
      <alignment horizontal="center" vertical="center" wrapText="1"/>
    </xf>
    <xf numFmtId="49" fontId="36" fillId="37" borderId="0" xfId="0" applyNumberFormat="1" applyFont="1" applyFill="1" applyBorder="1" applyAlignment="1">
      <alignment horizontal="center" vertical="center" wrapText="1"/>
    </xf>
    <xf numFmtId="0" fontId="37" fillId="18" borderId="0" xfId="0" applyFont="1" applyFill="1" applyBorder="1" applyAlignment="1">
      <alignment horizontal="center" vertical="center" wrapText="1"/>
    </xf>
    <xf numFmtId="0" fontId="36" fillId="4" borderId="0" xfId="0" applyFont="1" applyFill="1" applyBorder="1" applyAlignment="1">
      <alignment horizontal="center" vertical="center" wrapText="1"/>
    </xf>
    <xf numFmtId="0" fontId="37" fillId="4" borderId="0" xfId="0" applyFont="1" applyFill="1" applyBorder="1" applyAlignment="1">
      <alignment horizontal="center" vertical="center" wrapText="1"/>
    </xf>
    <xf numFmtId="49" fontId="36" fillId="4" borderId="0" xfId="0" applyNumberFormat="1" applyFont="1" applyFill="1" applyBorder="1" applyAlignment="1">
      <alignment horizontal="center" vertical="center" wrapText="1"/>
    </xf>
    <xf numFmtId="49" fontId="38" fillId="9" borderId="0" xfId="0" applyNumberFormat="1" applyFont="1" applyFill="1" applyBorder="1" applyAlignment="1">
      <alignment horizontal="center" vertical="center"/>
    </xf>
    <xf numFmtId="0" fontId="40" fillId="9" borderId="0" xfId="0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 wrapText="1"/>
    </xf>
    <xf numFmtId="0" fontId="40" fillId="26" borderId="0" xfId="0" applyFont="1" applyFill="1" applyBorder="1" applyAlignment="1">
      <alignment horizontal="center" vertical="center" wrapText="1"/>
    </xf>
    <xf numFmtId="49" fontId="36" fillId="53" borderId="0" xfId="0" applyNumberFormat="1" applyFont="1" applyFill="1" applyBorder="1" applyAlignment="1">
      <alignment horizontal="center" vertical="center" wrapText="1"/>
    </xf>
    <xf numFmtId="0" fontId="37" fillId="53" borderId="0" xfId="0" applyFont="1" applyFill="1" applyBorder="1" applyAlignment="1">
      <alignment horizontal="center" vertical="center" wrapText="1"/>
    </xf>
    <xf numFmtId="49" fontId="38" fillId="52" borderId="0" xfId="0" applyNumberFormat="1" applyFont="1" applyFill="1" applyBorder="1" applyAlignment="1">
      <alignment horizontal="center" vertical="center" wrapText="1"/>
    </xf>
    <xf numFmtId="0" fontId="44" fillId="52" borderId="0" xfId="0" applyFont="1" applyFill="1" applyBorder="1" applyAlignment="1">
      <alignment horizontal="center" vertical="center" wrapText="1"/>
    </xf>
    <xf numFmtId="49" fontId="38" fillId="44" borderId="0" xfId="0" applyNumberFormat="1" applyFont="1" applyFill="1" applyBorder="1" applyAlignment="1">
      <alignment horizontal="center" vertical="center" wrapText="1"/>
    </xf>
    <xf numFmtId="0" fontId="43" fillId="44" borderId="0" xfId="0" applyFont="1" applyFill="1" applyBorder="1" applyAlignment="1">
      <alignment horizontal="center" vertical="center" wrapText="1"/>
    </xf>
    <xf numFmtId="0" fontId="45" fillId="26" borderId="0" xfId="0" applyFont="1" applyFill="1" applyBorder="1" applyAlignment="1">
      <alignment horizontal="center" vertical="center" wrapText="1"/>
    </xf>
    <xf numFmtId="49" fontId="0" fillId="30" borderId="6" xfId="0" applyNumberFormat="1" applyFont="1" applyFill="1" applyBorder="1" applyAlignment="1">
      <alignment horizontal="center" vertical="center" wrapText="1"/>
    </xf>
    <xf numFmtId="0" fontId="0" fillId="4" borderId="53" xfId="0" applyFont="1" applyFill="1" applyBorder="1" applyAlignment="1"/>
    <xf numFmtId="49" fontId="20" fillId="30" borderId="6" xfId="0" applyNumberFormat="1" applyFont="1" applyFill="1" applyBorder="1" applyAlignment="1">
      <alignment horizontal="center" vertical="center" wrapText="1"/>
    </xf>
    <xf numFmtId="49" fontId="36" fillId="5" borderId="0" xfId="0" applyNumberFormat="1" applyFont="1" applyFill="1" applyBorder="1" applyAlignment="1">
      <alignment horizontal="center" vertical="center"/>
    </xf>
    <xf numFmtId="0" fontId="37" fillId="5" borderId="0" xfId="0" applyFont="1" applyFill="1" applyBorder="1" applyAlignment="1">
      <alignment horizontal="center" vertical="center"/>
    </xf>
    <xf numFmtId="49" fontId="36" fillId="53" borderId="0" xfId="0" applyNumberFormat="1" applyFont="1" applyFill="1" applyBorder="1" applyAlignment="1">
      <alignment horizontal="center" vertical="center"/>
    </xf>
    <xf numFmtId="0" fontId="37" fillId="53" borderId="0" xfId="0" applyFont="1" applyFill="1" applyBorder="1" applyAlignment="1">
      <alignment horizontal="center" vertical="center"/>
    </xf>
    <xf numFmtId="49" fontId="38" fillId="50" borderId="0" xfId="0" applyNumberFormat="1" applyFont="1" applyFill="1" applyBorder="1" applyAlignment="1">
      <alignment horizontal="center" vertical="center" wrapText="1"/>
    </xf>
    <xf numFmtId="0" fontId="40" fillId="50" borderId="0" xfId="0" applyFont="1" applyFill="1" applyBorder="1" applyAlignment="1">
      <alignment horizontal="center" vertical="center" wrapText="1"/>
    </xf>
    <xf numFmtId="0" fontId="44" fillId="50" borderId="0" xfId="0" applyFont="1" applyFill="1" applyBorder="1" applyAlignment="1">
      <alignment horizontal="center" vertical="center" wrapText="1"/>
    </xf>
    <xf numFmtId="0" fontId="38" fillId="4" borderId="0" xfId="0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center" vertical="center" wrapText="1"/>
    </xf>
    <xf numFmtId="49" fontId="36" fillId="43" borderId="0" xfId="0" applyNumberFormat="1" applyFont="1" applyFill="1" applyBorder="1" applyAlignment="1">
      <alignment horizontal="center" vertical="center"/>
    </xf>
    <xf numFmtId="0" fontId="37" fillId="43" borderId="0" xfId="0" applyFont="1" applyFill="1" applyBorder="1" applyAlignment="1">
      <alignment horizontal="center" vertical="center"/>
    </xf>
    <xf numFmtId="49" fontId="36" fillId="41" borderId="0" xfId="0" applyNumberFormat="1" applyFont="1" applyFill="1" applyBorder="1" applyAlignment="1">
      <alignment horizontal="center" vertical="center" wrapText="1"/>
    </xf>
    <xf numFmtId="0" fontId="37" fillId="41" borderId="0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0" fontId="37" fillId="13" borderId="0" xfId="0" applyFont="1" applyFill="1" applyBorder="1" applyAlignment="1">
      <alignment horizontal="center" vertical="center" wrapText="1"/>
    </xf>
    <xf numFmtId="49" fontId="36" fillId="49" borderId="0" xfId="0" applyNumberFormat="1" applyFont="1" applyFill="1" applyBorder="1" applyAlignment="1">
      <alignment horizontal="center" vertical="center" wrapText="1"/>
    </xf>
    <xf numFmtId="0" fontId="37" fillId="49" borderId="0" xfId="0" applyFont="1" applyFill="1" applyBorder="1" applyAlignment="1">
      <alignment horizontal="center" vertical="center" wrapText="1"/>
    </xf>
    <xf numFmtId="49" fontId="36" fillId="51" borderId="0" xfId="0" applyNumberFormat="1" applyFont="1" applyFill="1" applyBorder="1" applyAlignment="1">
      <alignment horizontal="center" vertical="center" wrapText="1"/>
    </xf>
    <xf numFmtId="0" fontId="37" fillId="51" borderId="0" xfId="0" applyFont="1" applyFill="1" applyBorder="1" applyAlignment="1">
      <alignment horizontal="center" vertical="center" wrapText="1"/>
    </xf>
    <xf numFmtId="0" fontId="43" fillId="26" borderId="0" xfId="0" applyFont="1" applyFill="1" applyBorder="1" applyAlignment="1">
      <alignment horizontal="center" vertical="center" wrapText="1"/>
    </xf>
    <xf numFmtId="0" fontId="41" fillId="13" borderId="0" xfId="0" applyFont="1" applyFill="1" applyBorder="1" applyAlignment="1">
      <alignment horizontal="center" vertical="center" wrapText="1"/>
    </xf>
    <xf numFmtId="49" fontId="36" fillId="28" borderId="0" xfId="0" applyNumberFormat="1" applyFont="1" applyFill="1" applyBorder="1" applyAlignment="1">
      <alignment horizontal="center" vertical="center" wrapText="1"/>
    </xf>
    <xf numFmtId="0" fontId="37" fillId="28" borderId="0" xfId="0" applyFont="1" applyFill="1" applyBorder="1" applyAlignment="1">
      <alignment horizontal="center" vertical="center" wrapText="1"/>
    </xf>
    <xf numFmtId="49" fontId="38" fillId="13" borderId="0" xfId="0" applyNumberFormat="1" applyFont="1" applyFill="1" applyBorder="1" applyAlignment="1">
      <alignment horizontal="center" vertical="center" wrapText="1"/>
    </xf>
    <xf numFmtId="0" fontId="43" fillId="13" borderId="0" xfId="0" applyFont="1" applyFill="1" applyBorder="1" applyAlignment="1">
      <alignment horizontal="center" vertical="center" wrapText="1"/>
    </xf>
    <xf numFmtId="49" fontId="36" fillId="6" borderId="0" xfId="0" applyNumberFormat="1" applyFont="1" applyFill="1" applyBorder="1" applyAlignment="1">
      <alignment horizontal="center" vertical="center" wrapText="1"/>
    </xf>
    <xf numFmtId="0" fontId="39" fillId="6" borderId="0" xfId="0" applyFont="1" applyFill="1" applyBorder="1" applyAlignment="1">
      <alignment horizontal="center" vertical="center" wrapText="1"/>
    </xf>
    <xf numFmtId="49" fontId="38" fillId="47" borderId="0" xfId="0" applyNumberFormat="1" applyFont="1" applyFill="1" applyBorder="1" applyAlignment="1">
      <alignment horizontal="center" vertical="center" wrapText="1"/>
    </xf>
    <xf numFmtId="0" fontId="40" fillId="47" borderId="0" xfId="0" applyFont="1" applyFill="1" applyBorder="1" applyAlignment="1">
      <alignment horizontal="center" vertical="center" wrapText="1"/>
    </xf>
    <xf numFmtId="49" fontId="36" fillId="11" borderId="0" xfId="0" applyNumberFormat="1" applyFont="1" applyFill="1" applyBorder="1" applyAlignment="1">
      <alignment horizontal="center" vertical="center" wrapText="1"/>
    </xf>
    <xf numFmtId="0" fontId="42" fillId="11" borderId="0" xfId="0" applyFont="1" applyFill="1" applyBorder="1" applyAlignment="1">
      <alignment horizontal="center" vertical="center" wrapText="1"/>
    </xf>
    <xf numFmtId="49" fontId="36" fillId="45" borderId="0" xfId="0" applyNumberFormat="1" applyFont="1" applyFill="1" applyBorder="1" applyAlignment="1">
      <alignment horizontal="center" vertical="center" wrapText="1"/>
    </xf>
    <xf numFmtId="0" fontId="37" fillId="45" borderId="0" xfId="0" applyFont="1" applyFill="1" applyBorder="1" applyAlignment="1">
      <alignment horizontal="center" vertical="center" wrapText="1"/>
    </xf>
    <xf numFmtId="49" fontId="38" fillId="38" borderId="0" xfId="0" applyNumberFormat="1" applyFont="1" applyFill="1" applyBorder="1" applyAlignment="1">
      <alignment horizontal="center" vertical="center" wrapText="1"/>
    </xf>
    <xf numFmtId="0" fontId="40" fillId="38" borderId="0" xfId="0" applyFont="1" applyFill="1" applyBorder="1" applyAlignment="1">
      <alignment horizontal="center" vertical="center" wrapText="1"/>
    </xf>
    <xf numFmtId="49" fontId="20" fillId="30" borderId="0" xfId="0" applyNumberFormat="1" applyFont="1" applyFill="1" applyBorder="1" applyAlignment="1">
      <alignment horizontal="center" vertical="center" wrapText="1"/>
    </xf>
    <xf numFmtId="49" fontId="36" fillId="48" borderId="0" xfId="0" applyNumberFormat="1" applyFont="1" applyFill="1" applyBorder="1" applyAlignment="1">
      <alignment horizontal="center" vertical="center" wrapText="1"/>
    </xf>
    <xf numFmtId="0" fontId="37" fillId="48" borderId="0" xfId="0" applyFont="1" applyFill="1" applyBorder="1" applyAlignment="1">
      <alignment horizontal="center" vertical="center" wrapText="1"/>
    </xf>
    <xf numFmtId="49" fontId="36" fillId="36" borderId="0" xfId="0" applyNumberFormat="1" applyFont="1" applyFill="1" applyBorder="1" applyAlignment="1">
      <alignment horizontal="center" vertical="center" wrapText="1"/>
    </xf>
    <xf numFmtId="49" fontId="36" fillId="7" borderId="0" xfId="0" applyNumberFormat="1" applyFont="1" applyFill="1" applyBorder="1" applyAlignment="1">
      <alignment horizontal="center" vertical="center" wrapText="1"/>
    </xf>
    <xf numFmtId="0" fontId="37" fillId="7" borderId="0" xfId="0" applyFont="1" applyFill="1" applyBorder="1" applyAlignment="1">
      <alignment horizontal="center" vertical="center" wrapText="1"/>
    </xf>
    <xf numFmtId="49" fontId="36" fillId="9" borderId="0" xfId="0" applyNumberFormat="1" applyFont="1" applyFill="1" applyBorder="1" applyAlignment="1">
      <alignment horizontal="center" vertical="center" wrapText="1"/>
    </xf>
    <xf numFmtId="0" fontId="37" fillId="40" borderId="0" xfId="0" applyFont="1" applyFill="1" applyBorder="1" applyAlignment="1">
      <alignment horizontal="center" vertical="center" wrapText="1"/>
    </xf>
    <xf numFmtId="49" fontId="36" fillId="43" borderId="0" xfId="0" applyNumberFormat="1" applyFont="1" applyFill="1" applyBorder="1" applyAlignment="1">
      <alignment horizontal="center" vertical="center" wrapText="1"/>
    </xf>
    <xf numFmtId="0" fontId="39" fillId="43" borderId="0" xfId="0" applyFont="1" applyFill="1" applyBorder="1" applyAlignment="1">
      <alignment horizontal="center" vertical="center" wrapText="1"/>
    </xf>
    <xf numFmtId="49" fontId="36" fillId="20" borderId="0" xfId="0" applyNumberFormat="1" applyFont="1" applyFill="1" applyBorder="1" applyAlignment="1">
      <alignment horizontal="center" vertical="center" wrapText="1"/>
    </xf>
    <xf numFmtId="0" fontId="37" fillId="20" borderId="0" xfId="0" applyFont="1" applyFill="1" applyBorder="1" applyAlignment="1">
      <alignment horizontal="center" vertical="center" wrapText="1"/>
    </xf>
    <xf numFmtId="0" fontId="39" fillId="39" borderId="0" xfId="0" applyFont="1" applyFill="1" applyBorder="1" applyAlignment="1">
      <alignment horizontal="center" vertical="center" wrapText="1"/>
    </xf>
    <xf numFmtId="49" fontId="36" fillId="47" borderId="0" xfId="0" applyNumberFormat="1" applyFont="1" applyFill="1" applyBorder="1" applyAlignment="1">
      <alignment horizontal="center" vertical="center" wrapText="1"/>
    </xf>
    <xf numFmtId="0" fontId="41" fillId="47" borderId="0" xfId="0" applyFont="1" applyFill="1" applyBorder="1" applyAlignment="1">
      <alignment horizontal="center" vertical="center" wrapText="1"/>
    </xf>
    <xf numFmtId="0" fontId="41" fillId="41" borderId="0" xfId="0" applyFont="1" applyFill="1" applyBorder="1" applyAlignment="1">
      <alignment horizontal="center" vertical="center" wrapText="1"/>
    </xf>
    <xf numFmtId="49" fontId="0" fillId="4" borderId="0" xfId="0" applyNumberFormat="1" applyFont="1" applyFill="1" applyBorder="1" applyAlignment="1">
      <alignment horizontal="center" vertical="center"/>
    </xf>
    <xf numFmtId="49" fontId="36" fillId="5" borderId="0" xfId="0" applyNumberFormat="1" applyFont="1" applyFill="1" applyBorder="1" applyAlignment="1">
      <alignment horizontal="center" vertical="center" wrapText="1"/>
    </xf>
    <xf numFmtId="0" fontId="42" fillId="5" borderId="0" xfId="0" applyFont="1" applyFill="1" applyBorder="1" applyAlignment="1">
      <alignment horizontal="center" vertical="center" wrapText="1"/>
    </xf>
    <xf numFmtId="49" fontId="36" fillId="39" borderId="0" xfId="0" applyNumberFormat="1" applyFont="1" applyFill="1" applyBorder="1" applyAlignment="1">
      <alignment horizontal="center" vertical="center" wrapText="1"/>
    </xf>
    <xf numFmtId="0" fontId="37" fillId="39" borderId="0" xfId="0" applyFont="1" applyFill="1" applyBorder="1" applyAlignment="1">
      <alignment horizontal="center" vertical="center" wrapText="1"/>
    </xf>
    <xf numFmtId="49" fontId="36" fillId="42" borderId="0" xfId="0" applyNumberFormat="1" applyFont="1" applyFill="1" applyBorder="1" applyAlignment="1">
      <alignment horizontal="center" vertical="center" wrapText="1"/>
    </xf>
    <xf numFmtId="0" fontId="37" fillId="42" borderId="0" xfId="0" applyFont="1" applyFill="1" applyBorder="1" applyAlignment="1">
      <alignment horizontal="center" vertical="center" wrapText="1"/>
    </xf>
    <xf numFmtId="49" fontId="38" fillId="40" borderId="0" xfId="0" applyNumberFormat="1" applyFont="1" applyFill="1" applyBorder="1" applyAlignment="1">
      <alignment horizontal="center" vertical="center" wrapText="1"/>
    </xf>
    <xf numFmtId="0" fontId="40" fillId="40" borderId="0" xfId="0" applyFont="1" applyFill="1" applyBorder="1" applyAlignment="1">
      <alignment horizontal="center" vertical="center" wrapText="1"/>
    </xf>
    <xf numFmtId="49" fontId="38" fillId="46" borderId="0" xfId="0" applyNumberFormat="1" applyFont="1" applyFill="1" applyBorder="1" applyAlignment="1">
      <alignment horizontal="center" vertical="center" wrapText="1"/>
    </xf>
    <xf numFmtId="0" fontId="43" fillId="46" borderId="0" xfId="0" applyFont="1" applyFill="1" applyBorder="1" applyAlignment="1">
      <alignment horizontal="center" vertical="center" wrapText="1"/>
    </xf>
    <xf numFmtId="49" fontId="36" fillId="44" borderId="0" xfId="0" applyNumberFormat="1" applyFont="1" applyFill="1" applyBorder="1" applyAlignment="1">
      <alignment horizontal="center" vertical="center" wrapText="1"/>
    </xf>
    <xf numFmtId="0" fontId="37" fillId="44" borderId="0" xfId="0" applyFont="1" applyFill="1" applyBorder="1" applyAlignment="1">
      <alignment horizontal="center" vertical="center" wrapText="1"/>
    </xf>
    <xf numFmtId="49" fontId="30" fillId="4" borderId="82" xfId="0" applyNumberFormat="1" applyFont="1" applyFill="1" applyBorder="1" applyAlignment="1">
      <alignment horizontal="center" vertical="center"/>
    </xf>
    <xf numFmtId="0" fontId="0" fillId="4" borderId="83" xfId="0" applyFont="1" applyFill="1" applyBorder="1" applyAlignment="1"/>
    <xf numFmtId="0" fontId="48" fillId="3" borderId="104" xfId="0" applyFont="1" applyFill="1" applyBorder="1" applyAlignment="1">
      <alignment horizontal="center" vertical="center"/>
    </xf>
    <xf numFmtId="0" fontId="49" fillId="4" borderId="104" xfId="0" applyFont="1" applyFill="1" applyBorder="1" applyAlignment="1"/>
    <xf numFmtId="0" fontId="68" fillId="3" borderId="107" xfId="0" applyFont="1" applyFill="1" applyBorder="1" applyAlignment="1">
      <alignment horizontal="center" vertical="center"/>
    </xf>
    <xf numFmtId="0" fontId="68" fillId="4" borderId="107" xfId="0" applyFont="1" applyFill="1" applyBorder="1" applyAlignment="1"/>
    <xf numFmtId="0" fontId="48" fillId="3" borderId="0" xfId="0" applyFont="1" applyFill="1" applyBorder="1" applyAlignment="1">
      <alignment horizontal="center" vertical="center"/>
    </xf>
    <xf numFmtId="0" fontId="49" fillId="4" borderId="0" xfId="0" applyFont="1" applyFill="1" applyBorder="1" applyAlignment="1"/>
    <xf numFmtId="49" fontId="69" fillId="4" borderId="0" xfId="0" applyNumberFormat="1" applyFont="1" applyFill="1" applyBorder="1" applyAlignment="1">
      <alignment horizontal="center" vertical="center"/>
    </xf>
  </cellXfs>
  <cellStyles count="3">
    <cellStyle name="Komma" xfId="2" builtinId="3"/>
    <cellStyle name="Standard" xfId="0" builtinId="0"/>
    <cellStyle name="Währung" xfId="1" builtinId="4"/>
  </cellStyles>
  <dxfs count="5">
    <dxf>
      <font>
        <b/>
        <i val="0"/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8"/>
          <bgColor indexed="60"/>
        </patternFill>
      </fill>
    </dxf>
    <dxf>
      <font>
        <b/>
        <i val="0"/>
        <condense val="0"/>
        <extend val="0"/>
        <color indexed="8"/>
      </font>
    </dxf>
    <dxf>
      <font>
        <condense val="0"/>
        <extend val="0"/>
        <color indexed="8"/>
      </font>
      <fill>
        <patternFill patternType="solid">
          <fgColor indexed="8"/>
          <bgColor indexed="59"/>
        </patternFill>
      </fill>
    </dxf>
    <dxf>
      <font>
        <condense val="0"/>
        <extend val="0"/>
        <color indexed="8"/>
      </font>
      <fill>
        <patternFill patternType="solid">
          <fgColor indexed="8"/>
          <bgColor indexed="59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E0E10"/>
      <rgbColor rgb="00383E42"/>
      <rgbColor rgb="00145B39"/>
      <rgbColor rgb="00652F26"/>
      <rgbColor rgb="004D4D4D"/>
      <rgbColor rgb="000000FF"/>
      <rgbColor rgb="0000679B"/>
      <rgbColor rgb="00115DC8"/>
      <rgbColor rgb="0076689A"/>
      <rgbColor rgb="000C8934"/>
      <rgbColor rgb="001C9848"/>
      <rgbColor rgb="0028964C"/>
      <rgbColor rgb="0000FF00"/>
      <rgbColor rgb="0061993B"/>
      <rgbColor rgb="005FB17C"/>
      <rgbColor rgb="0066FF33"/>
      <rgbColor rgb="004CFF4D"/>
      <rgbColor rgb="00028AA1"/>
      <rgbColor rgb="0000FEFE"/>
      <rgbColor rgb="006196A0"/>
      <rgbColor rgb="00588ED8"/>
      <rgbColor rgb="006091D5"/>
      <rgbColor rgb="00941100"/>
      <rgbColor rgb="00B01D16"/>
      <rgbColor rgb="00916839"/>
      <rgbColor rgb="00BA481B"/>
      <rgbColor rgb="00B97034"/>
      <rgbColor rgb="009E5C6D"/>
      <rgbColor rgb="00FD0D02"/>
      <rgbColor rgb="00F25E16"/>
      <rgbColor rgb="00FD5055"/>
      <rgbColor rgb="00FF7D78"/>
      <rgbColor rgb="00BC16D8"/>
      <rgbColor rgb="00844C82"/>
      <rgbColor rgb="00B246CA"/>
      <rgbColor rgb="00CC0099"/>
      <rgbColor rgb="00FE00FE"/>
      <rgbColor rgb="00DB4CB7"/>
      <rgbColor rgb="00ED5CEF"/>
      <rgbColor rgb="009B9775"/>
      <rgbColor rgb="00F9A21A"/>
      <rgbColor rgb="00F79646"/>
      <rgbColor rgb="00FABD5E"/>
      <rgbColor rgb="00EBAD63"/>
      <rgbColor rgb="00FEFE00"/>
      <rgbColor rgb="00FEFC37"/>
      <rgbColor rgb="00FEF74D"/>
      <rgbColor rgb="00FEFC72"/>
      <rgbColor rgb="00A8A8A8"/>
      <rgbColor rgb="009CD5E8"/>
      <rgbColor rgb="00FF9781"/>
      <rgbColor rgb="00FABF8F"/>
      <rgbColor rgb="00E0C9A2"/>
      <rgbColor rgb="00E7EBE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2.jpeg"/><Relationship Id="rId21" Type="http://schemas.openxmlformats.org/officeDocument/2006/relationships/image" Target="../media/image27.jpeg"/><Relationship Id="rId34" Type="http://schemas.openxmlformats.org/officeDocument/2006/relationships/image" Target="../media/image40.jpg"/><Relationship Id="rId42" Type="http://schemas.openxmlformats.org/officeDocument/2006/relationships/image" Target="../media/image48.jpeg"/><Relationship Id="rId47" Type="http://schemas.openxmlformats.org/officeDocument/2006/relationships/image" Target="../media/image53.jpg"/><Relationship Id="rId50" Type="http://schemas.openxmlformats.org/officeDocument/2006/relationships/image" Target="../media/image56.jpeg"/><Relationship Id="rId55" Type="http://schemas.openxmlformats.org/officeDocument/2006/relationships/image" Target="../media/image61.jpeg"/><Relationship Id="rId63" Type="http://schemas.openxmlformats.org/officeDocument/2006/relationships/image" Target="../media/image69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6" Type="http://schemas.openxmlformats.org/officeDocument/2006/relationships/image" Target="../media/image22.jpeg"/><Relationship Id="rId29" Type="http://schemas.openxmlformats.org/officeDocument/2006/relationships/image" Target="../media/image35.jpeg"/><Relationship Id="rId11" Type="http://schemas.openxmlformats.org/officeDocument/2006/relationships/image" Target="../media/image1.jpeg"/><Relationship Id="rId24" Type="http://schemas.openxmlformats.org/officeDocument/2006/relationships/image" Target="../media/image30.jpeg"/><Relationship Id="rId32" Type="http://schemas.openxmlformats.org/officeDocument/2006/relationships/image" Target="../media/image38.jpeg"/><Relationship Id="rId37" Type="http://schemas.openxmlformats.org/officeDocument/2006/relationships/image" Target="../media/image43.jpg"/><Relationship Id="rId40" Type="http://schemas.openxmlformats.org/officeDocument/2006/relationships/image" Target="../media/image46.jpg"/><Relationship Id="rId45" Type="http://schemas.openxmlformats.org/officeDocument/2006/relationships/image" Target="../media/image51.jpg"/><Relationship Id="rId53" Type="http://schemas.openxmlformats.org/officeDocument/2006/relationships/image" Target="../media/image59.jpeg"/><Relationship Id="rId58" Type="http://schemas.openxmlformats.org/officeDocument/2006/relationships/image" Target="../media/image64.jpeg"/><Relationship Id="rId66" Type="http://schemas.openxmlformats.org/officeDocument/2006/relationships/image" Target="../media/image72.jpeg"/><Relationship Id="rId5" Type="http://schemas.openxmlformats.org/officeDocument/2006/relationships/image" Target="../media/image12.jpeg"/><Relationship Id="rId61" Type="http://schemas.openxmlformats.org/officeDocument/2006/relationships/image" Target="../media/image67.jpeg"/><Relationship Id="rId19" Type="http://schemas.openxmlformats.org/officeDocument/2006/relationships/image" Target="../media/image25.jpeg"/><Relationship Id="rId14" Type="http://schemas.openxmlformats.org/officeDocument/2006/relationships/image" Target="../media/image20.jpeg"/><Relationship Id="rId22" Type="http://schemas.openxmlformats.org/officeDocument/2006/relationships/image" Target="../media/image28.jpeg"/><Relationship Id="rId27" Type="http://schemas.openxmlformats.org/officeDocument/2006/relationships/image" Target="../media/image33.jpeg"/><Relationship Id="rId30" Type="http://schemas.openxmlformats.org/officeDocument/2006/relationships/image" Target="../media/image36.jpeg"/><Relationship Id="rId35" Type="http://schemas.openxmlformats.org/officeDocument/2006/relationships/image" Target="../media/image41.jpg"/><Relationship Id="rId43" Type="http://schemas.openxmlformats.org/officeDocument/2006/relationships/image" Target="../media/image49.jpg"/><Relationship Id="rId48" Type="http://schemas.openxmlformats.org/officeDocument/2006/relationships/image" Target="../media/image54.jpeg"/><Relationship Id="rId56" Type="http://schemas.openxmlformats.org/officeDocument/2006/relationships/image" Target="../media/image62.jpeg"/><Relationship Id="rId64" Type="http://schemas.openxmlformats.org/officeDocument/2006/relationships/image" Target="../media/image70.jpeg"/><Relationship Id="rId8" Type="http://schemas.openxmlformats.org/officeDocument/2006/relationships/image" Target="../media/image15.jpeg"/><Relationship Id="rId51" Type="http://schemas.openxmlformats.org/officeDocument/2006/relationships/image" Target="../media/image57.jpeg"/><Relationship Id="rId3" Type="http://schemas.openxmlformats.org/officeDocument/2006/relationships/image" Target="../media/image10.jpe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25" Type="http://schemas.openxmlformats.org/officeDocument/2006/relationships/image" Target="../media/image31.jpeg"/><Relationship Id="rId33" Type="http://schemas.openxmlformats.org/officeDocument/2006/relationships/image" Target="../media/image39.jpeg"/><Relationship Id="rId38" Type="http://schemas.openxmlformats.org/officeDocument/2006/relationships/image" Target="../media/image44.jpg"/><Relationship Id="rId46" Type="http://schemas.openxmlformats.org/officeDocument/2006/relationships/image" Target="../media/image52.jpg"/><Relationship Id="rId59" Type="http://schemas.openxmlformats.org/officeDocument/2006/relationships/image" Target="../media/image65.jpeg"/><Relationship Id="rId67" Type="http://schemas.openxmlformats.org/officeDocument/2006/relationships/image" Target="../media/image73.jpeg"/><Relationship Id="rId20" Type="http://schemas.openxmlformats.org/officeDocument/2006/relationships/image" Target="../media/image26.jpeg"/><Relationship Id="rId41" Type="http://schemas.openxmlformats.org/officeDocument/2006/relationships/image" Target="../media/image47.jpeg"/><Relationship Id="rId54" Type="http://schemas.openxmlformats.org/officeDocument/2006/relationships/image" Target="../media/image60.jpeg"/><Relationship Id="rId62" Type="http://schemas.openxmlformats.org/officeDocument/2006/relationships/image" Target="../media/image68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15" Type="http://schemas.openxmlformats.org/officeDocument/2006/relationships/image" Target="../media/image21.jpeg"/><Relationship Id="rId23" Type="http://schemas.openxmlformats.org/officeDocument/2006/relationships/image" Target="../media/image29.jpeg"/><Relationship Id="rId28" Type="http://schemas.openxmlformats.org/officeDocument/2006/relationships/image" Target="../media/image34.jpeg"/><Relationship Id="rId36" Type="http://schemas.openxmlformats.org/officeDocument/2006/relationships/image" Target="../media/image42.jpg"/><Relationship Id="rId49" Type="http://schemas.openxmlformats.org/officeDocument/2006/relationships/image" Target="../media/image55.jpeg"/><Relationship Id="rId57" Type="http://schemas.openxmlformats.org/officeDocument/2006/relationships/image" Target="../media/image63.jpeg"/><Relationship Id="rId10" Type="http://schemas.openxmlformats.org/officeDocument/2006/relationships/image" Target="../media/image17.jpeg"/><Relationship Id="rId31" Type="http://schemas.openxmlformats.org/officeDocument/2006/relationships/image" Target="../media/image37.jpeg"/><Relationship Id="rId44" Type="http://schemas.openxmlformats.org/officeDocument/2006/relationships/image" Target="../media/image50.jpg"/><Relationship Id="rId52" Type="http://schemas.openxmlformats.org/officeDocument/2006/relationships/image" Target="../media/image58.jpeg"/><Relationship Id="rId60" Type="http://schemas.openxmlformats.org/officeDocument/2006/relationships/image" Target="../media/image66.jpeg"/><Relationship Id="rId65" Type="http://schemas.openxmlformats.org/officeDocument/2006/relationships/image" Target="../media/image71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Relationship Id="rId13" Type="http://schemas.openxmlformats.org/officeDocument/2006/relationships/image" Target="../media/image19.jpeg"/><Relationship Id="rId18" Type="http://schemas.openxmlformats.org/officeDocument/2006/relationships/image" Target="../media/image24.jpeg"/><Relationship Id="rId39" Type="http://schemas.openxmlformats.org/officeDocument/2006/relationships/image" Target="../media/image45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6.jpeg"/><Relationship Id="rId18" Type="http://schemas.openxmlformats.org/officeDocument/2006/relationships/image" Target="../media/image91.png"/><Relationship Id="rId26" Type="http://schemas.openxmlformats.org/officeDocument/2006/relationships/image" Target="../media/image99.png"/><Relationship Id="rId3" Type="http://schemas.openxmlformats.org/officeDocument/2006/relationships/image" Target="../media/image76.jpeg"/><Relationship Id="rId21" Type="http://schemas.openxmlformats.org/officeDocument/2006/relationships/image" Target="../media/image94.png"/><Relationship Id="rId7" Type="http://schemas.openxmlformats.org/officeDocument/2006/relationships/image" Target="../media/image80.jpeg"/><Relationship Id="rId12" Type="http://schemas.openxmlformats.org/officeDocument/2006/relationships/image" Target="../media/image85.jpeg"/><Relationship Id="rId17" Type="http://schemas.openxmlformats.org/officeDocument/2006/relationships/image" Target="../media/image90.png"/><Relationship Id="rId25" Type="http://schemas.openxmlformats.org/officeDocument/2006/relationships/image" Target="../media/image98.png"/><Relationship Id="rId33" Type="http://schemas.openxmlformats.org/officeDocument/2006/relationships/image" Target="../media/image1.jpeg"/><Relationship Id="rId2" Type="http://schemas.openxmlformats.org/officeDocument/2006/relationships/image" Target="../media/image75.jpeg"/><Relationship Id="rId16" Type="http://schemas.openxmlformats.org/officeDocument/2006/relationships/image" Target="../media/image89.jpeg"/><Relationship Id="rId20" Type="http://schemas.openxmlformats.org/officeDocument/2006/relationships/image" Target="../media/image93.png"/><Relationship Id="rId29" Type="http://schemas.openxmlformats.org/officeDocument/2006/relationships/image" Target="../media/image102.png"/><Relationship Id="rId1" Type="http://schemas.openxmlformats.org/officeDocument/2006/relationships/image" Target="../media/image74.jpeg"/><Relationship Id="rId6" Type="http://schemas.openxmlformats.org/officeDocument/2006/relationships/image" Target="../media/image79.jpeg"/><Relationship Id="rId11" Type="http://schemas.openxmlformats.org/officeDocument/2006/relationships/image" Target="../media/image84.jpeg"/><Relationship Id="rId24" Type="http://schemas.openxmlformats.org/officeDocument/2006/relationships/image" Target="../media/image97.png"/><Relationship Id="rId32" Type="http://schemas.openxmlformats.org/officeDocument/2006/relationships/image" Target="../media/image105.png"/><Relationship Id="rId5" Type="http://schemas.openxmlformats.org/officeDocument/2006/relationships/image" Target="../media/image78.jpeg"/><Relationship Id="rId15" Type="http://schemas.openxmlformats.org/officeDocument/2006/relationships/image" Target="../media/image88.jpeg"/><Relationship Id="rId23" Type="http://schemas.openxmlformats.org/officeDocument/2006/relationships/image" Target="../media/image96.png"/><Relationship Id="rId28" Type="http://schemas.openxmlformats.org/officeDocument/2006/relationships/image" Target="../media/image101.png"/><Relationship Id="rId10" Type="http://schemas.openxmlformats.org/officeDocument/2006/relationships/image" Target="../media/image83.jpeg"/><Relationship Id="rId19" Type="http://schemas.openxmlformats.org/officeDocument/2006/relationships/image" Target="../media/image92.png"/><Relationship Id="rId31" Type="http://schemas.openxmlformats.org/officeDocument/2006/relationships/image" Target="../media/image104.png"/><Relationship Id="rId4" Type="http://schemas.openxmlformats.org/officeDocument/2006/relationships/image" Target="../media/image77.jpeg"/><Relationship Id="rId9" Type="http://schemas.openxmlformats.org/officeDocument/2006/relationships/image" Target="../media/image82.jpeg"/><Relationship Id="rId14" Type="http://schemas.openxmlformats.org/officeDocument/2006/relationships/image" Target="../media/image87.jpeg"/><Relationship Id="rId22" Type="http://schemas.openxmlformats.org/officeDocument/2006/relationships/image" Target="../media/image95.png"/><Relationship Id="rId27" Type="http://schemas.openxmlformats.org/officeDocument/2006/relationships/image" Target="../media/image100.png"/><Relationship Id="rId30" Type="http://schemas.openxmlformats.org/officeDocument/2006/relationships/image" Target="../media/image103.png"/><Relationship Id="rId8" Type="http://schemas.openxmlformats.org/officeDocument/2006/relationships/image" Target="../media/image81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8.jpeg"/><Relationship Id="rId18" Type="http://schemas.openxmlformats.org/officeDocument/2006/relationships/image" Target="../media/image123.jpeg"/><Relationship Id="rId26" Type="http://schemas.openxmlformats.org/officeDocument/2006/relationships/image" Target="../media/image130.jpg"/><Relationship Id="rId39" Type="http://schemas.openxmlformats.org/officeDocument/2006/relationships/image" Target="../media/image143.jpeg"/><Relationship Id="rId21" Type="http://schemas.openxmlformats.org/officeDocument/2006/relationships/image" Target="../media/image126.jpeg"/><Relationship Id="rId34" Type="http://schemas.openxmlformats.org/officeDocument/2006/relationships/image" Target="../media/image138.jpeg"/><Relationship Id="rId42" Type="http://schemas.openxmlformats.org/officeDocument/2006/relationships/image" Target="../media/image146.jpeg"/><Relationship Id="rId47" Type="http://schemas.openxmlformats.org/officeDocument/2006/relationships/image" Target="../media/image151.jpeg"/><Relationship Id="rId50" Type="http://schemas.openxmlformats.org/officeDocument/2006/relationships/image" Target="../media/image154.jpeg"/><Relationship Id="rId55" Type="http://schemas.openxmlformats.org/officeDocument/2006/relationships/image" Target="../media/image159.jpeg"/><Relationship Id="rId7" Type="http://schemas.openxmlformats.org/officeDocument/2006/relationships/image" Target="../media/image112.jpeg"/><Relationship Id="rId2" Type="http://schemas.openxmlformats.org/officeDocument/2006/relationships/image" Target="../media/image107.jpeg"/><Relationship Id="rId16" Type="http://schemas.openxmlformats.org/officeDocument/2006/relationships/image" Target="../media/image121.jpeg"/><Relationship Id="rId29" Type="http://schemas.openxmlformats.org/officeDocument/2006/relationships/image" Target="../media/image133.jpeg"/><Relationship Id="rId11" Type="http://schemas.openxmlformats.org/officeDocument/2006/relationships/image" Target="../media/image116.jpeg"/><Relationship Id="rId24" Type="http://schemas.openxmlformats.org/officeDocument/2006/relationships/image" Target="../media/image129.jpeg"/><Relationship Id="rId32" Type="http://schemas.openxmlformats.org/officeDocument/2006/relationships/image" Target="../media/image136.jpeg"/><Relationship Id="rId37" Type="http://schemas.openxmlformats.org/officeDocument/2006/relationships/image" Target="../media/image141.jpeg"/><Relationship Id="rId40" Type="http://schemas.openxmlformats.org/officeDocument/2006/relationships/image" Target="../media/image144.jpeg"/><Relationship Id="rId45" Type="http://schemas.openxmlformats.org/officeDocument/2006/relationships/image" Target="../media/image149.jpeg"/><Relationship Id="rId53" Type="http://schemas.openxmlformats.org/officeDocument/2006/relationships/image" Target="../media/image157.jpeg"/><Relationship Id="rId5" Type="http://schemas.openxmlformats.org/officeDocument/2006/relationships/image" Target="../media/image110.jpeg"/><Relationship Id="rId10" Type="http://schemas.openxmlformats.org/officeDocument/2006/relationships/image" Target="../media/image115.jpeg"/><Relationship Id="rId19" Type="http://schemas.openxmlformats.org/officeDocument/2006/relationships/image" Target="../media/image124.jpeg"/><Relationship Id="rId31" Type="http://schemas.openxmlformats.org/officeDocument/2006/relationships/image" Target="../media/image135.jpeg"/><Relationship Id="rId44" Type="http://schemas.openxmlformats.org/officeDocument/2006/relationships/image" Target="../media/image148.jpeg"/><Relationship Id="rId52" Type="http://schemas.openxmlformats.org/officeDocument/2006/relationships/image" Target="../media/image156.jpeg"/><Relationship Id="rId4" Type="http://schemas.openxmlformats.org/officeDocument/2006/relationships/image" Target="../media/image109.jpeg"/><Relationship Id="rId9" Type="http://schemas.openxmlformats.org/officeDocument/2006/relationships/image" Target="../media/image114.jpeg"/><Relationship Id="rId14" Type="http://schemas.openxmlformats.org/officeDocument/2006/relationships/image" Target="../media/image119.jpeg"/><Relationship Id="rId22" Type="http://schemas.openxmlformats.org/officeDocument/2006/relationships/image" Target="../media/image127.jpeg"/><Relationship Id="rId27" Type="http://schemas.openxmlformats.org/officeDocument/2006/relationships/image" Target="../media/image131.jpg"/><Relationship Id="rId30" Type="http://schemas.openxmlformats.org/officeDocument/2006/relationships/image" Target="../media/image134.jpeg"/><Relationship Id="rId35" Type="http://schemas.openxmlformats.org/officeDocument/2006/relationships/image" Target="../media/image139.jpeg"/><Relationship Id="rId43" Type="http://schemas.openxmlformats.org/officeDocument/2006/relationships/image" Target="../media/image147.jpeg"/><Relationship Id="rId48" Type="http://schemas.openxmlformats.org/officeDocument/2006/relationships/image" Target="../media/image152.jpeg"/><Relationship Id="rId8" Type="http://schemas.openxmlformats.org/officeDocument/2006/relationships/image" Target="../media/image113.jpeg"/><Relationship Id="rId51" Type="http://schemas.openxmlformats.org/officeDocument/2006/relationships/image" Target="../media/image155.jpeg"/><Relationship Id="rId3" Type="http://schemas.openxmlformats.org/officeDocument/2006/relationships/image" Target="../media/image108.jpeg"/><Relationship Id="rId12" Type="http://schemas.openxmlformats.org/officeDocument/2006/relationships/image" Target="../media/image117.jpeg"/><Relationship Id="rId17" Type="http://schemas.openxmlformats.org/officeDocument/2006/relationships/image" Target="../media/image122.jpeg"/><Relationship Id="rId25" Type="http://schemas.openxmlformats.org/officeDocument/2006/relationships/image" Target="../media/image1.jpeg"/><Relationship Id="rId33" Type="http://schemas.openxmlformats.org/officeDocument/2006/relationships/image" Target="../media/image137.jpeg"/><Relationship Id="rId38" Type="http://schemas.openxmlformats.org/officeDocument/2006/relationships/image" Target="../media/image142.jpeg"/><Relationship Id="rId46" Type="http://schemas.openxmlformats.org/officeDocument/2006/relationships/image" Target="../media/image150.jpeg"/><Relationship Id="rId20" Type="http://schemas.openxmlformats.org/officeDocument/2006/relationships/image" Target="../media/image125.jpeg"/><Relationship Id="rId41" Type="http://schemas.openxmlformats.org/officeDocument/2006/relationships/image" Target="../media/image145.jpeg"/><Relationship Id="rId54" Type="http://schemas.openxmlformats.org/officeDocument/2006/relationships/image" Target="../media/image158.jpeg"/><Relationship Id="rId1" Type="http://schemas.openxmlformats.org/officeDocument/2006/relationships/image" Target="../media/image106.jpeg"/><Relationship Id="rId6" Type="http://schemas.openxmlformats.org/officeDocument/2006/relationships/image" Target="../media/image111.jpeg"/><Relationship Id="rId15" Type="http://schemas.openxmlformats.org/officeDocument/2006/relationships/image" Target="../media/image120.jpeg"/><Relationship Id="rId23" Type="http://schemas.openxmlformats.org/officeDocument/2006/relationships/image" Target="../media/image128.jpeg"/><Relationship Id="rId28" Type="http://schemas.openxmlformats.org/officeDocument/2006/relationships/image" Target="../media/image132.jpeg"/><Relationship Id="rId36" Type="http://schemas.openxmlformats.org/officeDocument/2006/relationships/image" Target="../media/image140.jpeg"/><Relationship Id="rId49" Type="http://schemas.openxmlformats.org/officeDocument/2006/relationships/image" Target="../media/image153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85.jpeg"/><Relationship Id="rId21" Type="http://schemas.openxmlformats.org/officeDocument/2006/relationships/image" Target="../media/image180.jpeg"/><Relationship Id="rId34" Type="http://schemas.openxmlformats.org/officeDocument/2006/relationships/image" Target="../media/image192.jpeg"/><Relationship Id="rId42" Type="http://schemas.openxmlformats.org/officeDocument/2006/relationships/image" Target="../media/image200.jpeg"/><Relationship Id="rId47" Type="http://schemas.openxmlformats.org/officeDocument/2006/relationships/image" Target="../media/image205.jpeg"/><Relationship Id="rId50" Type="http://schemas.openxmlformats.org/officeDocument/2006/relationships/image" Target="../media/image208.jpeg"/><Relationship Id="rId55" Type="http://schemas.openxmlformats.org/officeDocument/2006/relationships/image" Target="../media/image213.jpeg"/><Relationship Id="rId63" Type="http://schemas.openxmlformats.org/officeDocument/2006/relationships/image" Target="../media/image221.jpeg"/><Relationship Id="rId68" Type="http://schemas.openxmlformats.org/officeDocument/2006/relationships/image" Target="../media/image226.jpeg"/><Relationship Id="rId7" Type="http://schemas.openxmlformats.org/officeDocument/2006/relationships/image" Target="../media/image166.jpeg"/><Relationship Id="rId2" Type="http://schemas.openxmlformats.org/officeDocument/2006/relationships/image" Target="../media/image161.jpeg"/><Relationship Id="rId16" Type="http://schemas.openxmlformats.org/officeDocument/2006/relationships/image" Target="../media/image175.jpeg"/><Relationship Id="rId29" Type="http://schemas.openxmlformats.org/officeDocument/2006/relationships/image" Target="../media/image187.jpeg"/><Relationship Id="rId11" Type="http://schemas.openxmlformats.org/officeDocument/2006/relationships/image" Target="../media/image170.jpeg"/><Relationship Id="rId24" Type="http://schemas.openxmlformats.org/officeDocument/2006/relationships/image" Target="../media/image183.jpeg"/><Relationship Id="rId32" Type="http://schemas.openxmlformats.org/officeDocument/2006/relationships/image" Target="../media/image190.jpeg"/><Relationship Id="rId37" Type="http://schemas.openxmlformats.org/officeDocument/2006/relationships/image" Target="../media/image195.jpeg"/><Relationship Id="rId40" Type="http://schemas.openxmlformats.org/officeDocument/2006/relationships/image" Target="../media/image198.jpeg"/><Relationship Id="rId45" Type="http://schemas.openxmlformats.org/officeDocument/2006/relationships/image" Target="../media/image203.jpeg"/><Relationship Id="rId53" Type="http://schemas.openxmlformats.org/officeDocument/2006/relationships/image" Target="../media/image211.jpeg"/><Relationship Id="rId58" Type="http://schemas.openxmlformats.org/officeDocument/2006/relationships/image" Target="../media/image216.jpeg"/><Relationship Id="rId66" Type="http://schemas.openxmlformats.org/officeDocument/2006/relationships/image" Target="../media/image224.jpeg"/><Relationship Id="rId5" Type="http://schemas.openxmlformats.org/officeDocument/2006/relationships/image" Target="../media/image164.jpeg"/><Relationship Id="rId61" Type="http://schemas.openxmlformats.org/officeDocument/2006/relationships/image" Target="../media/image219.jpeg"/><Relationship Id="rId19" Type="http://schemas.openxmlformats.org/officeDocument/2006/relationships/image" Target="../media/image178.jpeg"/><Relationship Id="rId14" Type="http://schemas.openxmlformats.org/officeDocument/2006/relationships/image" Target="../media/image173.jpeg"/><Relationship Id="rId22" Type="http://schemas.openxmlformats.org/officeDocument/2006/relationships/image" Target="../media/image181.jpeg"/><Relationship Id="rId27" Type="http://schemas.openxmlformats.org/officeDocument/2006/relationships/image" Target="../media/image1.jpeg"/><Relationship Id="rId30" Type="http://schemas.openxmlformats.org/officeDocument/2006/relationships/image" Target="../media/image188.jpeg"/><Relationship Id="rId35" Type="http://schemas.openxmlformats.org/officeDocument/2006/relationships/image" Target="../media/image193.jpeg"/><Relationship Id="rId43" Type="http://schemas.openxmlformats.org/officeDocument/2006/relationships/image" Target="../media/image201.jpeg"/><Relationship Id="rId48" Type="http://schemas.openxmlformats.org/officeDocument/2006/relationships/image" Target="../media/image206.jpeg"/><Relationship Id="rId56" Type="http://schemas.openxmlformats.org/officeDocument/2006/relationships/image" Target="../media/image214.jpeg"/><Relationship Id="rId64" Type="http://schemas.openxmlformats.org/officeDocument/2006/relationships/image" Target="../media/image222.jpeg"/><Relationship Id="rId8" Type="http://schemas.openxmlformats.org/officeDocument/2006/relationships/image" Target="../media/image167.jpeg"/><Relationship Id="rId51" Type="http://schemas.openxmlformats.org/officeDocument/2006/relationships/image" Target="../media/image209.jpeg"/><Relationship Id="rId3" Type="http://schemas.openxmlformats.org/officeDocument/2006/relationships/image" Target="../media/image162.jpeg"/><Relationship Id="rId12" Type="http://schemas.openxmlformats.org/officeDocument/2006/relationships/image" Target="../media/image171.jpeg"/><Relationship Id="rId17" Type="http://schemas.openxmlformats.org/officeDocument/2006/relationships/image" Target="../media/image176.jpeg"/><Relationship Id="rId25" Type="http://schemas.openxmlformats.org/officeDocument/2006/relationships/image" Target="../media/image184.jpeg"/><Relationship Id="rId33" Type="http://schemas.openxmlformats.org/officeDocument/2006/relationships/image" Target="../media/image191.jpeg"/><Relationship Id="rId38" Type="http://schemas.openxmlformats.org/officeDocument/2006/relationships/image" Target="../media/image196.jpeg"/><Relationship Id="rId46" Type="http://schemas.openxmlformats.org/officeDocument/2006/relationships/image" Target="../media/image204.jpeg"/><Relationship Id="rId59" Type="http://schemas.openxmlformats.org/officeDocument/2006/relationships/image" Target="../media/image217.jpeg"/><Relationship Id="rId67" Type="http://schemas.openxmlformats.org/officeDocument/2006/relationships/image" Target="../media/image225.jpeg"/><Relationship Id="rId20" Type="http://schemas.openxmlformats.org/officeDocument/2006/relationships/image" Target="../media/image179.jpeg"/><Relationship Id="rId41" Type="http://schemas.openxmlformats.org/officeDocument/2006/relationships/image" Target="../media/image199.jpeg"/><Relationship Id="rId54" Type="http://schemas.openxmlformats.org/officeDocument/2006/relationships/image" Target="../media/image212.jpeg"/><Relationship Id="rId62" Type="http://schemas.openxmlformats.org/officeDocument/2006/relationships/image" Target="../media/image220.jpeg"/><Relationship Id="rId1" Type="http://schemas.openxmlformats.org/officeDocument/2006/relationships/image" Target="../media/image160.jpeg"/><Relationship Id="rId6" Type="http://schemas.openxmlformats.org/officeDocument/2006/relationships/image" Target="../media/image165.jpeg"/><Relationship Id="rId15" Type="http://schemas.openxmlformats.org/officeDocument/2006/relationships/image" Target="../media/image174.jpeg"/><Relationship Id="rId23" Type="http://schemas.openxmlformats.org/officeDocument/2006/relationships/image" Target="../media/image182.jpeg"/><Relationship Id="rId28" Type="http://schemas.openxmlformats.org/officeDocument/2006/relationships/image" Target="../media/image186.jpeg"/><Relationship Id="rId36" Type="http://schemas.openxmlformats.org/officeDocument/2006/relationships/image" Target="../media/image194.jpeg"/><Relationship Id="rId49" Type="http://schemas.openxmlformats.org/officeDocument/2006/relationships/image" Target="../media/image207.jpeg"/><Relationship Id="rId57" Type="http://schemas.openxmlformats.org/officeDocument/2006/relationships/image" Target="../media/image215.jpeg"/><Relationship Id="rId10" Type="http://schemas.openxmlformats.org/officeDocument/2006/relationships/image" Target="../media/image169.jpeg"/><Relationship Id="rId31" Type="http://schemas.openxmlformats.org/officeDocument/2006/relationships/image" Target="../media/image189.jpeg"/><Relationship Id="rId44" Type="http://schemas.openxmlformats.org/officeDocument/2006/relationships/image" Target="../media/image202.jpeg"/><Relationship Id="rId52" Type="http://schemas.openxmlformats.org/officeDocument/2006/relationships/image" Target="../media/image210.jpeg"/><Relationship Id="rId60" Type="http://schemas.openxmlformats.org/officeDocument/2006/relationships/image" Target="../media/image218.jpeg"/><Relationship Id="rId65" Type="http://schemas.openxmlformats.org/officeDocument/2006/relationships/image" Target="../media/image223.jpeg"/><Relationship Id="rId4" Type="http://schemas.openxmlformats.org/officeDocument/2006/relationships/image" Target="../media/image163.jpeg"/><Relationship Id="rId9" Type="http://schemas.openxmlformats.org/officeDocument/2006/relationships/image" Target="../media/image168.jpeg"/><Relationship Id="rId13" Type="http://schemas.openxmlformats.org/officeDocument/2006/relationships/image" Target="../media/image172.jpeg"/><Relationship Id="rId18" Type="http://schemas.openxmlformats.org/officeDocument/2006/relationships/image" Target="../media/image177.jpeg"/><Relationship Id="rId39" Type="http://schemas.openxmlformats.org/officeDocument/2006/relationships/image" Target="../media/image19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4.jpeg"/><Relationship Id="rId13" Type="http://schemas.openxmlformats.org/officeDocument/2006/relationships/image" Target="../media/image1.jpeg"/><Relationship Id="rId3" Type="http://schemas.openxmlformats.org/officeDocument/2006/relationships/image" Target="../media/image229.jpeg"/><Relationship Id="rId7" Type="http://schemas.openxmlformats.org/officeDocument/2006/relationships/image" Target="../media/image233.jpeg"/><Relationship Id="rId12" Type="http://schemas.openxmlformats.org/officeDocument/2006/relationships/image" Target="../media/image238.jpeg"/><Relationship Id="rId2" Type="http://schemas.openxmlformats.org/officeDocument/2006/relationships/image" Target="../media/image228.jpeg"/><Relationship Id="rId1" Type="http://schemas.openxmlformats.org/officeDocument/2006/relationships/image" Target="../media/image227.jpeg"/><Relationship Id="rId6" Type="http://schemas.openxmlformats.org/officeDocument/2006/relationships/image" Target="../media/image232.jpeg"/><Relationship Id="rId11" Type="http://schemas.openxmlformats.org/officeDocument/2006/relationships/image" Target="../media/image237.jpeg"/><Relationship Id="rId5" Type="http://schemas.openxmlformats.org/officeDocument/2006/relationships/image" Target="../media/image231.jpeg"/><Relationship Id="rId10" Type="http://schemas.openxmlformats.org/officeDocument/2006/relationships/image" Target="../media/image236.jpeg"/><Relationship Id="rId4" Type="http://schemas.openxmlformats.org/officeDocument/2006/relationships/image" Target="../media/image230.jpeg"/><Relationship Id="rId9" Type="http://schemas.openxmlformats.org/officeDocument/2006/relationships/image" Target="../media/image235.jpeg"/><Relationship Id="rId14" Type="http://schemas.openxmlformats.org/officeDocument/2006/relationships/image" Target="../media/image2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1</xdr:row>
      <xdr:rowOff>133350</xdr:rowOff>
    </xdr:from>
    <xdr:to>
      <xdr:col>16</xdr:col>
      <xdr:colOff>171450</xdr:colOff>
      <xdr:row>1</xdr:row>
      <xdr:rowOff>2552700</xdr:rowOff>
    </xdr:to>
    <xdr:pic>
      <xdr:nvPicPr>
        <xdr:cNvPr id="2049" name="Picture 1" descr="BluePill-Logo.jpeg">
          <a:extLst>
            <a:ext uri="{FF2B5EF4-FFF2-40B4-BE49-F238E27FC236}">
              <a16:creationId xmlns:a16="http://schemas.microsoft.com/office/drawing/2014/main" id="{A2F23536-BFE6-4210-AB42-2E87920B2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762000"/>
          <a:ext cx="3009900" cy="2419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20</xdr:col>
      <xdr:colOff>590550</xdr:colOff>
      <xdr:row>62</xdr:row>
      <xdr:rowOff>142875</xdr:rowOff>
    </xdr:from>
    <xdr:to>
      <xdr:col>21</xdr:col>
      <xdr:colOff>400050</xdr:colOff>
      <xdr:row>66</xdr:row>
      <xdr:rowOff>133350</xdr:rowOff>
    </xdr:to>
    <xdr:pic>
      <xdr:nvPicPr>
        <xdr:cNvPr id="2050" name="Picture 2" descr="bluewash.jpeg">
          <a:extLst>
            <a:ext uri="{FF2B5EF4-FFF2-40B4-BE49-F238E27FC236}">
              <a16:creationId xmlns:a16="http://schemas.microsoft.com/office/drawing/2014/main" id="{01D0F5F3-35AC-4A7F-AFD3-A4D9C1A5C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0" y="20193000"/>
          <a:ext cx="571500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20</xdr:col>
      <xdr:colOff>561975</xdr:colOff>
      <xdr:row>67</xdr:row>
      <xdr:rowOff>171450</xdr:rowOff>
    </xdr:from>
    <xdr:to>
      <xdr:col>21</xdr:col>
      <xdr:colOff>504825</xdr:colOff>
      <xdr:row>70</xdr:row>
      <xdr:rowOff>142875</xdr:rowOff>
    </xdr:to>
    <xdr:pic>
      <xdr:nvPicPr>
        <xdr:cNvPr id="2051" name="Picture 3" descr="bp_CAP_grey_llq.jpeg">
          <a:extLst>
            <a:ext uri="{FF2B5EF4-FFF2-40B4-BE49-F238E27FC236}">
              <a16:creationId xmlns:a16="http://schemas.microsoft.com/office/drawing/2014/main" id="{C0A28298-8A73-4D13-AD56-191E2C110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60" t="6960" r="6960" b="6960"/>
        <a:stretch>
          <a:fillRect/>
        </a:stretch>
      </xdr:blipFill>
      <xdr:spPr bwMode="auto">
        <a:xfrm>
          <a:off x="9591675" y="21126450"/>
          <a:ext cx="70485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20</xdr:col>
      <xdr:colOff>428625</xdr:colOff>
      <xdr:row>57</xdr:row>
      <xdr:rowOff>161925</xdr:rowOff>
    </xdr:from>
    <xdr:to>
      <xdr:col>21</xdr:col>
      <xdr:colOff>504825</xdr:colOff>
      <xdr:row>61</xdr:row>
      <xdr:rowOff>38100</xdr:rowOff>
    </xdr:to>
    <xdr:pic>
      <xdr:nvPicPr>
        <xdr:cNvPr id="2052" name="Picture 4" descr="straightbloc_3127_superjugs_XL-XXL_11_llq.jpeg">
          <a:extLst>
            <a:ext uri="{FF2B5EF4-FFF2-40B4-BE49-F238E27FC236}">
              <a16:creationId xmlns:a16="http://schemas.microsoft.com/office/drawing/2014/main" id="{B2511974-8C6F-41DB-8C0C-4099D146E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4" b="9377"/>
        <a:stretch>
          <a:fillRect/>
        </a:stretch>
      </xdr:blipFill>
      <xdr:spPr bwMode="auto">
        <a:xfrm>
          <a:off x="9458325" y="19269075"/>
          <a:ext cx="83820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20</xdr:col>
      <xdr:colOff>323850</xdr:colOff>
      <xdr:row>53</xdr:row>
      <xdr:rowOff>19050</xdr:rowOff>
    </xdr:from>
    <xdr:to>
      <xdr:col>21</xdr:col>
      <xdr:colOff>619125</xdr:colOff>
      <xdr:row>56</xdr:row>
      <xdr:rowOff>66675</xdr:rowOff>
    </xdr:to>
    <xdr:pic>
      <xdr:nvPicPr>
        <xdr:cNvPr id="2053" name="Picture 5" descr="Giga PRODUCT IMAGE llq.jpeg">
          <a:extLst>
            <a:ext uri="{FF2B5EF4-FFF2-40B4-BE49-F238E27FC236}">
              <a16:creationId xmlns:a16="http://schemas.microsoft.com/office/drawing/2014/main" id="{5C7A4E27-7CB8-4560-B514-56EC31757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73" b="11871"/>
        <a:stretch>
          <a:fillRect/>
        </a:stretch>
      </xdr:blipFill>
      <xdr:spPr bwMode="auto">
        <a:xfrm>
          <a:off x="9353550" y="18364200"/>
          <a:ext cx="105727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20</xdr:col>
      <xdr:colOff>266700</xdr:colOff>
      <xdr:row>46</xdr:row>
      <xdr:rowOff>180975</xdr:rowOff>
    </xdr:from>
    <xdr:to>
      <xdr:col>21</xdr:col>
      <xdr:colOff>809625</xdr:colOff>
      <xdr:row>52</xdr:row>
      <xdr:rowOff>38100</xdr:rowOff>
    </xdr:to>
    <xdr:pic>
      <xdr:nvPicPr>
        <xdr:cNvPr id="2054" name="Picture 6" descr="fat tetres 600 (8)_llq.jpeg">
          <a:extLst>
            <a:ext uri="{FF2B5EF4-FFF2-40B4-BE49-F238E27FC236}">
              <a16:creationId xmlns:a16="http://schemas.microsoft.com/office/drawing/2014/main" id="{8208DFBE-696D-430C-B4F1-D3B2871D5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2" r="4922" b="9846"/>
        <a:stretch>
          <a:fillRect/>
        </a:stretch>
      </xdr:blipFill>
      <xdr:spPr bwMode="auto">
        <a:xfrm>
          <a:off x="9296400" y="17192625"/>
          <a:ext cx="13049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20</xdr:col>
      <xdr:colOff>355600</xdr:colOff>
      <xdr:row>42</xdr:row>
      <xdr:rowOff>0</xdr:rowOff>
    </xdr:from>
    <xdr:to>
      <xdr:col>21</xdr:col>
      <xdr:colOff>546100</xdr:colOff>
      <xdr:row>46</xdr:row>
      <xdr:rowOff>60593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537A3600-979E-5347-94B1-F50EB6CE5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3400" y="16141700"/>
          <a:ext cx="1066800" cy="8225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36</xdr:row>
      <xdr:rowOff>95250</xdr:rowOff>
    </xdr:from>
    <xdr:to>
      <xdr:col>1</xdr:col>
      <xdr:colOff>1685925</xdr:colOff>
      <xdr:row>36</xdr:row>
      <xdr:rowOff>1190625</xdr:rowOff>
    </xdr:to>
    <xdr:pic>
      <xdr:nvPicPr>
        <xdr:cNvPr id="3073" name="Picture 1" descr="FI1_fg_01_llq.jpeg">
          <a:extLst>
            <a:ext uri="{FF2B5EF4-FFF2-40B4-BE49-F238E27FC236}">
              <a16:creationId xmlns:a16="http://schemas.microsoft.com/office/drawing/2014/main" id="{A6B8EAAF-72F4-4EE9-B88B-6F52B5E40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7115175"/>
          <a:ext cx="1447800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238125</xdr:colOff>
      <xdr:row>37</xdr:row>
      <xdr:rowOff>161925</xdr:rowOff>
    </xdr:from>
    <xdr:to>
      <xdr:col>1</xdr:col>
      <xdr:colOff>1685925</xdr:colOff>
      <xdr:row>37</xdr:row>
      <xdr:rowOff>1181100</xdr:rowOff>
    </xdr:to>
    <xdr:pic>
      <xdr:nvPicPr>
        <xdr:cNvPr id="3074" name="Picture 2" descr="FI2_fg_1_llq.jpeg">
          <a:extLst>
            <a:ext uri="{FF2B5EF4-FFF2-40B4-BE49-F238E27FC236}">
              <a16:creationId xmlns:a16="http://schemas.microsoft.com/office/drawing/2014/main" id="{16C01781-C274-4874-A56F-CFAFD00D5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89" r="5289" b="15819"/>
        <a:stretch>
          <a:fillRect/>
        </a:stretch>
      </xdr:blipFill>
      <xdr:spPr bwMode="auto">
        <a:xfrm>
          <a:off x="466725" y="8448675"/>
          <a:ext cx="1447800" cy="1019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180975</xdr:colOff>
      <xdr:row>38</xdr:row>
      <xdr:rowOff>200025</xdr:rowOff>
    </xdr:from>
    <xdr:to>
      <xdr:col>1</xdr:col>
      <xdr:colOff>1685925</xdr:colOff>
      <xdr:row>38</xdr:row>
      <xdr:rowOff>1200150</xdr:rowOff>
    </xdr:to>
    <xdr:pic>
      <xdr:nvPicPr>
        <xdr:cNvPr id="3075" name="Picture 3" descr="FI3_fg_1_llq.jpeg">
          <a:extLst>
            <a:ext uri="{FF2B5EF4-FFF2-40B4-BE49-F238E27FC236}">
              <a16:creationId xmlns:a16="http://schemas.microsoft.com/office/drawing/2014/main" id="{99FEA23B-D6DF-4F83-B122-B2ACA9055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r="7050" b="23907"/>
        <a:stretch>
          <a:fillRect/>
        </a:stretch>
      </xdr:blipFill>
      <xdr:spPr bwMode="auto">
        <a:xfrm>
          <a:off x="409575" y="9753600"/>
          <a:ext cx="150495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295275</xdr:colOff>
      <xdr:row>39</xdr:row>
      <xdr:rowOff>104775</xdr:rowOff>
    </xdr:from>
    <xdr:to>
      <xdr:col>1</xdr:col>
      <xdr:colOff>1743075</xdr:colOff>
      <xdr:row>39</xdr:row>
      <xdr:rowOff>1200150</xdr:rowOff>
    </xdr:to>
    <xdr:pic>
      <xdr:nvPicPr>
        <xdr:cNvPr id="3076" name="Picture 4" descr="FI4_fg_1_llq.jpeg">
          <a:extLst>
            <a:ext uri="{FF2B5EF4-FFF2-40B4-BE49-F238E27FC236}">
              <a16:creationId xmlns:a16="http://schemas.microsoft.com/office/drawing/2014/main" id="{64091ABC-D9EE-46AB-9949-24F4508E7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24" r="5724" b="11449"/>
        <a:stretch>
          <a:fillRect/>
        </a:stretch>
      </xdr:blipFill>
      <xdr:spPr bwMode="auto">
        <a:xfrm>
          <a:off x="523875" y="10925175"/>
          <a:ext cx="1447800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238125</xdr:colOff>
      <xdr:row>40</xdr:row>
      <xdr:rowOff>76200</xdr:rowOff>
    </xdr:from>
    <xdr:to>
      <xdr:col>1</xdr:col>
      <xdr:colOff>1685925</xdr:colOff>
      <xdr:row>40</xdr:row>
      <xdr:rowOff>1143000</xdr:rowOff>
    </xdr:to>
    <xdr:pic>
      <xdr:nvPicPr>
        <xdr:cNvPr id="3077" name="Picture 5" descr="FI5_fg_01_llq.jpeg">
          <a:extLst>
            <a:ext uri="{FF2B5EF4-FFF2-40B4-BE49-F238E27FC236}">
              <a16:creationId xmlns:a16="http://schemas.microsoft.com/office/drawing/2014/main" id="{0B1C3D1E-CD0F-4311-AE19-49D121BC0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0" t="4543" r="6142" b="14120"/>
        <a:stretch>
          <a:fillRect/>
        </a:stretch>
      </xdr:blipFill>
      <xdr:spPr bwMode="auto">
        <a:xfrm>
          <a:off x="466725" y="12163425"/>
          <a:ext cx="1447800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238125</xdr:colOff>
      <xdr:row>41</xdr:row>
      <xdr:rowOff>123825</xdr:rowOff>
    </xdr:from>
    <xdr:to>
      <xdr:col>1</xdr:col>
      <xdr:colOff>1685925</xdr:colOff>
      <xdr:row>41</xdr:row>
      <xdr:rowOff>1200150</xdr:rowOff>
    </xdr:to>
    <xdr:pic>
      <xdr:nvPicPr>
        <xdr:cNvPr id="3078" name="Picture 6" descr="FI6_fg_1_llq.jpeg">
          <a:extLst>
            <a:ext uri="{FF2B5EF4-FFF2-40B4-BE49-F238E27FC236}">
              <a16:creationId xmlns:a16="http://schemas.microsoft.com/office/drawing/2014/main" id="{033F81FA-1834-43C0-8391-A31554B50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9" r="10168" b="14371"/>
        <a:stretch>
          <a:fillRect/>
        </a:stretch>
      </xdr:blipFill>
      <xdr:spPr bwMode="auto">
        <a:xfrm>
          <a:off x="466725" y="13477875"/>
          <a:ext cx="144780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238125</xdr:colOff>
      <xdr:row>42</xdr:row>
      <xdr:rowOff>76200</xdr:rowOff>
    </xdr:from>
    <xdr:to>
      <xdr:col>1</xdr:col>
      <xdr:colOff>1685925</xdr:colOff>
      <xdr:row>42</xdr:row>
      <xdr:rowOff>1181100</xdr:rowOff>
    </xdr:to>
    <xdr:pic>
      <xdr:nvPicPr>
        <xdr:cNvPr id="3079" name="Picture 7" descr="FI7_fg_1_llq.jpeg">
          <a:extLst>
            <a:ext uri="{FF2B5EF4-FFF2-40B4-BE49-F238E27FC236}">
              <a16:creationId xmlns:a16="http://schemas.microsoft.com/office/drawing/2014/main" id="{25B4C171-B35C-4BF9-AB63-79CC88116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43" t="4283" r="4288" b="12947"/>
        <a:stretch>
          <a:fillRect/>
        </a:stretch>
      </xdr:blipFill>
      <xdr:spPr bwMode="auto">
        <a:xfrm>
          <a:off x="466725" y="14697075"/>
          <a:ext cx="1447800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43</xdr:row>
      <xdr:rowOff>66675</xdr:rowOff>
    </xdr:from>
    <xdr:to>
      <xdr:col>1</xdr:col>
      <xdr:colOff>1714500</xdr:colOff>
      <xdr:row>43</xdr:row>
      <xdr:rowOff>1152525</xdr:rowOff>
    </xdr:to>
    <xdr:pic>
      <xdr:nvPicPr>
        <xdr:cNvPr id="3080" name="Picture 8" descr="FI8_fg_1_llq.jpeg">
          <a:extLst>
            <a:ext uri="{FF2B5EF4-FFF2-40B4-BE49-F238E27FC236}">
              <a16:creationId xmlns:a16="http://schemas.microsoft.com/office/drawing/2014/main" id="{565AEF4F-1DE7-446A-835C-6DE9BAD33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5954375"/>
          <a:ext cx="144780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238125</xdr:colOff>
      <xdr:row>44</xdr:row>
      <xdr:rowOff>76200</xdr:rowOff>
    </xdr:from>
    <xdr:to>
      <xdr:col>1</xdr:col>
      <xdr:colOff>1685925</xdr:colOff>
      <xdr:row>44</xdr:row>
      <xdr:rowOff>1152525</xdr:rowOff>
    </xdr:to>
    <xdr:pic>
      <xdr:nvPicPr>
        <xdr:cNvPr id="3081" name="Picture 9" descr="FI9_fg_1_llq.jpeg">
          <a:extLst>
            <a:ext uri="{FF2B5EF4-FFF2-40B4-BE49-F238E27FC236}">
              <a16:creationId xmlns:a16="http://schemas.microsoft.com/office/drawing/2014/main" id="{94ABCF1D-EA7B-42BF-9826-4DC27645E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14" t="12314" r="12314" b="12314"/>
        <a:stretch>
          <a:fillRect/>
        </a:stretch>
      </xdr:blipFill>
      <xdr:spPr bwMode="auto">
        <a:xfrm>
          <a:off x="466725" y="17230725"/>
          <a:ext cx="144780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180975</xdr:colOff>
      <xdr:row>45</xdr:row>
      <xdr:rowOff>123825</xdr:rowOff>
    </xdr:from>
    <xdr:to>
      <xdr:col>1</xdr:col>
      <xdr:colOff>1628775</xdr:colOff>
      <xdr:row>45</xdr:row>
      <xdr:rowOff>1200150</xdr:rowOff>
    </xdr:to>
    <xdr:pic>
      <xdr:nvPicPr>
        <xdr:cNvPr id="3082" name="Picture 10" descr="FI10_fg_1_llq.jpeg">
          <a:extLst>
            <a:ext uri="{FF2B5EF4-FFF2-40B4-BE49-F238E27FC236}">
              <a16:creationId xmlns:a16="http://schemas.microsoft.com/office/drawing/2014/main" id="{6769590F-AA78-4989-97D1-737C1F72A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1" t="7011" r="7011" b="7011"/>
        <a:stretch>
          <a:fillRect/>
        </a:stretch>
      </xdr:blipFill>
      <xdr:spPr bwMode="auto">
        <a:xfrm>
          <a:off x="409575" y="18545175"/>
          <a:ext cx="144780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257175</xdr:colOff>
      <xdr:row>0</xdr:row>
      <xdr:rowOff>200025</xdr:rowOff>
    </xdr:from>
    <xdr:to>
      <xdr:col>10</xdr:col>
      <xdr:colOff>38100</xdr:colOff>
      <xdr:row>0</xdr:row>
      <xdr:rowOff>1885950</xdr:rowOff>
    </xdr:to>
    <xdr:pic>
      <xdr:nvPicPr>
        <xdr:cNvPr id="3095" name="Picture 23" descr="BluePill-Logo.jpeg">
          <a:extLst>
            <a:ext uri="{FF2B5EF4-FFF2-40B4-BE49-F238E27FC236}">
              <a16:creationId xmlns:a16="http://schemas.microsoft.com/office/drawing/2014/main" id="{635AD5F9-B1C1-41D1-9FC6-DACBE7882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00025"/>
          <a:ext cx="2076450" cy="1685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60325</xdr:colOff>
      <xdr:row>35</xdr:row>
      <xdr:rowOff>28575</xdr:rowOff>
    </xdr:from>
    <xdr:to>
      <xdr:col>1</xdr:col>
      <xdr:colOff>508000</xdr:colOff>
      <xdr:row>35</xdr:row>
      <xdr:rowOff>361950</xdr:rowOff>
    </xdr:to>
    <xdr:pic>
      <xdr:nvPicPr>
        <xdr:cNvPr id="25" name="Picture 12" descr="FI1_fg_01_llq.jpeg">
          <a:extLst>
            <a:ext uri="{FF2B5EF4-FFF2-40B4-BE49-F238E27FC236}">
              <a16:creationId xmlns:a16="http://schemas.microsoft.com/office/drawing/2014/main" id="{91D73F86-AB9D-D444-8897-0B5B896C4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" y="37912675"/>
          <a:ext cx="4476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498475</xdr:colOff>
      <xdr:row>35</xdr:row>
      <xdr:rowOff>66675</xdr:rowOff>
    </xdr:from>
    <xdr:to>
      <xdr:col>1</xdr:col>
      <xdr:colOff>946150</xdr:colOff>
      <xdr:row>35</xdr:row>
      <xdr:rowOff>400050</xdr:rowOff>
    </xdr:to>
    <xdr:pic>
      <xdr:nvPicPr>
        <xdr:cNvPr id="26" name="Picture 13" descr="FI2_fg_1_llq.jpeg">
          <a:extLst>
            <a:ext uri="{FF2B5EF4-FFF2-40B4-BE49-F238E27FC236}">
              <a16:creationId xmlns:a16="http://schemas.microsoft.com/office/drawing/2014/main" id="{9557C9EA-8DEB-3142-B984-3238EAD16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175" y="37950775"/>
          <a:ext cx="4476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927100</xdr:colOff>
      <xdr:row>35</xdr:row>
      <xdr:rowOff>47625</xdr:rowOff>
    </xdr:from>
    <xdr:to>
      <xdr:col>1</xdr:col>
      <xdr:colOff>1374775</xdr:colOff>
      <xdr:row>35</xdr:row>
      <xdr:rowOff>381000</xdr:rowOff>
    </xdr:to>
    <xdr:pic>
      <xdr:nvPicPr>
        <xdr:cNvPr id="27" name="Picture 14" descr="FI3_fg_1_llq.jpeg">
          <a:extLst>
            <a:ext uri="{FF2B5EF4-FFF2-40B4-BE49-F238E27FC236}">
              <a16:creationId xmlns:a16="http://schemas.microsoft.com/office/drawing/2014/main" id="{E92FA02A-E5D4-5B4E-96E6-BB408B58A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800" y="37931725"/>
          <a:ext cx="4476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1390650</xdr:colOff>
      <xdr:row>35</xdr:row>
      <xdr:rowOff>38100</xdr:rowOff>
    </xdr:from>
    <xdr:to>
      <xdr:col>1</xdr:col>
      <xdr:colOff>1838325</xdr:colOff>
      <xdr:row>35</xdr:row>
      <xdr:rowOff>371475</xdr:rowOff>
    </xdr:to>
    <xdr:pic>
      <xdr:nvPicPr>
        <xdr:cNvPr id="28" name="Picture 15" descr="FI4_fg_1_llq.jpeg">
          <a:extLst>
            <a:ext uri="{FF2B5EF4-FFF2-40B4-BE49-F238E27FC236}">
              <a16:creationId xmlns:a16="http://schemas.microsoft.com/office/drawing/2014/main" id="{5D0962F7-4A7A-8F41-B46B-C7CF17711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37922200"/>
          <a:ext cx="4476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1838325</xdr:colOff>
      <xdr:row>35</xdr:row>
      <xdr:rowOff>69850</xdr:rowOff>
    </xdr:from>
    <xdr:to>
      <xdr:col>2</xdr:col>
      <xdr:colOff>0</xdr:colOff>
      <xdr:row>35</xdr:row>
      <xdr:rowOff>403225</xdr:rowOff>
    </xdr:to>
    <xdr:pic>
      <xdr:nvPicPr>
        <xdr:cNvPr id="29" name="Picture 16" descr="FI5_fg_01_llq.jpeg">
          <a:extLst>
            <a:ext uri="{FF2B5EF4-FFF2-40B4-BE49-F238E27FC236}">
              <a16:creationId xmlns:a16="http://schemas.microsoft.com/office/drawing/2014/main" id="{4782E3B3-78C1-3543-8A62-F4222DB5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7953950"/>
          <a:ext cx="4476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35</xdr:row>
      <xdr:rowOff>425450</xdr:rowOff>
    </xdr:from>
    <xdr:to>
      <xdr:col>1</xdr:col>
      <xdr:colOff>495300</xdr:colOff>
      <xdr:row>35</xdr:row>
      <xdr:rowOff>758825</xdr:rowOff>
    </xdr:to>
    <xdr:pic>
      <xdr:nvPicPr>
        <xdr:cNvPr id="30" name="Picture 17" descr="FI6_fg_1_llq.jpeg">
          <a:extLst>
            <a:ext uri="{FF2B5EF4-FFF2-40B4-BE49-F238E27FC236}">
              <a16:creationId xmlns:a16="http://schemas.microsoft.com/office/drawing/2014/main" id="{8EFD2B4D-F78F-0947-843C-24EEA4E66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8309550"/>
          <a:ext cx="4476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946150</xdr:colOff>
      <xdr:row>35</xdr:row>
      <xdr:rowOff>377825</xdr:rowOff>
    </xdr:from>
    <xdr:to>
      <xdr:col>1</xdr:col>
      <xdr:colOff>1393825</xdr:colOff>
      <xdr:row>35</xdr:row>
      <xdr:rowOff>711200</xdr:rowOff>
    </xdr:to>
    <xdr:pic>
      <xdr:nvPicPr>
        <xdr:cNvPr id="31" name="Picture 18" descr="FI7_fg_1_llq.jpeg">
          <a:extLst>
            <a:ext uri="{FF2B5EF4-FFF2-40B4-BE49-F238E27FC236}">
              <a16:creationId xmlns:a16="http://schemas.microsoft.com/office/drawing/2014/main" id="{627ECB7F-3ED9-2C42-9D5F-549D26F1F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850" y="38261925"/>
          <a:ext cx="4476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533400</xdr:colOff>
      <xdr:row>35</xdr:row>
      <xdr:rowOff>419100</xdr:rowOff>
    </xdr:from>
    <xdr:to>
      <xdr:col>1</xdr:col>
      <xdr:colOff>981075</xdr:colOff>
      <xdr:row>35</xdr:row>
      <xdr:rowOff>752475</xdr:rowOff>
    </xdr:to>
    <xdr:pic>
      <xdr:nvPicPr>
        <xdr:cNvPr id="32" name="Picture 19" descr="FI8_fg_1_llq.jpeg">
          <a:extLst>
            <a:ext uri="{FF2B5EF4-FFF2-40B4-BE49-F238E27FC236}">
              <a16:creationId xmlns:a16="http://schemas.microsoft.com/office/drawing/2014/main" id="{84C89C63-E4AA-C34F-A180-2AF9D724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303200"/>
          <a:ext cx="4476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1409700</xdr:colOff>
      <xdr:row>35</xdr:row>
      <xdr:rowOff>400050</xdr:rowOff>
    </xdr:from>
    <xdr:to>
      <xdr:col>1</xdr:col>
      <xdr:colOff>1857375</xdr:colOff>
      <xdr:row>35</xdr:row>
      <xdr:rowOff>733425</xdr:rowOff>
    </xdr:to>
    <xdr:pic>
      <xdr:nvPicPr>
        <xdr:cNvPr id="33" name="Picture 20" descr="FI9_fg_1_llq.jpeg">
          <a:extLst>
            <a:ext uri="{FF2B5EF4-FFF2-40B4-BE49-F238E27FC236}">
              <a16:creationId xmlns:a16="http://schemas.microsoft.com/office/drawing/2014/main" id="{D71DA67C-6134-CA43-AB94-54EF5256D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38284150"/>
          <a:ext cx="4476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1819275</xdr:colOff>
      <xdr:row>35</xdr:row>
      <xdr:rowOff>415925</xdr:rowOff>
    </xdr:from>
    <xdr:to>
      <xdr:col>1</xdr:col>
      <xdr:colOff>2266950</xdr:colOff>
      <xdr:row>35</xdr:row>
      <xdr:rowOff>749300</xdr:rowOff>
    </xdr:to>
    <xdr:pic>
      <xdr:nvPicPr>
        <xdr:cNvPr id="34" name="Picture 21" descr="FI10_fg_1_llq.jpeg">
          <a:extLst>
            <a:ext uri="{FF2B5EF4-FFF2-40B4-BE49-F238E27FC236}">
              <a16:creationId xmlns:a16="http://schemas.microsoft.com/office/drawing/2014/main" id="{341440FC-DEE9-594C-8953-DA5D7A01E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8300025"/>
          <a:ext cx="4476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234950</xdr:colOff>
      <xdr:row>35</xdr:row>
      <xdr:rowOff>835025</xdr:rowOff>
    </xdr:from>
    <xdr:to>
      <xdr:col>1</xdr:col>
      <xdr:colOff>682625</xdr:colOff>
      <xdr:row>35</xdr:row>
      <xdr:rowOff>1168400</xdr:rowOff>
    </xdr:to>
    <xdr:pic>
      <xdr:nvPicPr>
        <xdr:cNvPr id="35" name="Picture 22" descr="FI11_fg_1_llq.jpeg">
          <a:extLst>
            <a:ext uri="{FF2B5EF4-FFF2-40B4-BE49-F238E27FC236}">
              <a16:creationId xmlns:a16="http://schemas.microsoft.com/office/drawing/2014/main" id="{C2F48F08-DB8D-AE40-BB8F-9A0188D17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38719125"/>
          <a:ext cx="4476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295275</xdr:colOff>
      <xdr:row>46</xdr:row>
      <xdr:rowOff>76200</xdr:rowOff>
    </xdr:from>
    <xdr:to>
      <xdr:col>1</xdr:col>
      <xdr:colOff>1743075</xdr:colOff>
      <xdr:row>46</xdr:row>
      <xdr:rowOff>1181100</xdr:rowOff>
    </xdr:to>
    <xdr:pic>
      <xdr:nvPicPr>
        <xdr:cNvPr id="36" name="Picture 11" descr="FI11_fg_1_llq.jpeg">
          <a:extLst>
            <a:ext uri="{FF2B5EF4-FFF2-40B4-BE49-F238E27FC236}">
              <a16:creationId xmlns:a16="http://schemas.microsoft.com/office/drawing/2014/main" id="{5A979AB9-3CCB-EE43-99C5-680EE1AC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0" t="6403" r="7870" b="19078"/>
        <a:stretch>
          <a:fillRect/>
        </a:stretch>
      </xdr:blipFill>
      <xdr:spPr bwMode="auto">
        <a:xfrm>
          <a:off x="561975" y="40106600"/>
          <a:ext cx="1447800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419100</xdr:colOff>
      <xdr:row>8</xdr:row>
      <xdr:rowOff>25400</xdr:rowOff>
    </xdr:from>
    <xdr:to>
      <xdr:col>1</xdr:col>
      <xdr:colOff>1651000</xdr:colOff>
      <xdr:row>8</xdr:row>
      <xdr:rowOff>1267077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86320B3-0C66-1245-94F2-00438D8ED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747000"/>
          <a:ext cx="1231900" cy="124167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9</xdr:row>
      <xdr:rowOff>25400</xdr:rowOff>
    </xdr:from>
    <xdr:to>
      <xdr:col>1</xdr:col>
      <xdr:colOff>1905000</xdr:colOff>
      <xdr:row>9</xdr:row>
      <xdr:rowOff>1249496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3050673-5D69-C943-B195-5623BF837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" y="9017000"/>
          <a:ext cx="1587500" cy="122409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10</xdr:row>
      <xdr:rowOff>38100</xdr:rowOff>
    </xdr:from>
    <xdr:to>
      <xdr:col>1</xdr:col>
      <xdr:colOff>1854200</xdr:colOff>
      <xdr:row>10</xdr:row>
      <xdr:rowOff>1226457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BD78FBC-A517-AD4D-9DAF-4CC77C6F8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0299700"/>
          <a:ext cx="1663700" cy="1188357"/>
        </a:xfrm>
        <a:prstGeom prst="rect">
          <a:avLst/>
        </a:prstGeom>
      </xdr:spPr>
    </xdr:pic>
    <xdr:clientData/>
  </xdr:twoCellAnchor>
  <xdr:twoCellAnchor editAs="oneCell">
    <xdr:from>
      <xdr:col>1</xdr:col>
      <xdr:colOff>615485</xdr:colOff>
      <xdr:row>12</xdr:row>
      <xdr:rowOff>69075</xdr:rowOff>
    </xdr:from>
    <xdr:to>
      <xdr:col>1</xdr:col>
      <xdr:colOff>1606085</xdr:colOff>
      <xdr:row>13</xdr:row>
      <xdr:rowOff>2531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1D8FD71-2826-224F-AE3D-935C63C53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778" y="12676148"/>
          <a:ext cx="990600" cy="1203456"/>
        </a:xfrm>
        <a:prstGeom prst="rect">
          <a:avLst/>
        </a:prstGeom>
      </xdr:spPr>
    </xdr:pic>
    <xdr:clientData/>
  </xdr:twoCellAnchor>
  <xdr:twoCellAnchor editAs="oneCell">
    <xdr:from>
      <xdr:col>1</xdr:col>
      <xdr:colOff>440473</xdr:colOff>
      <xdr:row>11</xdr:row>
      <xdr:rowOff>25400</xdr:rowOff>
    </xdr:from>
    <xdr:to>
      <xdr:col>1</xdr:col>
      <xdr:colOff>1773973</xdr:colOff>
      <xdr:row>11</xdr:row>
      <xdr:rowOff>1236185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51B2D82B-3934-D44C-BDB8-29D6A6582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766" y="11362473"/>
          <a:ext cx="1333500" cy="121078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</xdr:row>
      <xdr:rowOff>63500</xdr:rowOff>
    </xdr:from>
    <xdr:to>
      <xdr:col>1</xdr:col>
      <xdr:colOff>691117</xdr:colOff>
      <xdr:row>7</xdr:row>
      <xdr:rowOff>644895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B24E3A65-264F-C94F-B036-D0A3E26E9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515100"/>
          <a:ext cx="576817" cy="581395"/>
        </a:xfrm>
        <a:prstGeom prst="rect">
          <a:avLst/>
        </a:prstGeom>
      </xdr:spPr>
    </xdr:pic>
    <xdr:clientData/>
  </xdr:twoCellAnchor>
  <xdr:twoCellAnchor editAs="oneCell">
    <xdr:from>
      <xdr:col>1</xdr:col>
      <xdr:colOff>739538</xdr:colOff>
      <xdr:row>7</xdr:row>
      <xdr:rowOff>86501</xdr:rowOff>
    </xdr:from>
    <xdr:to>
      <xdr:col>1</xdr:col>
      <xdr:colOff>1417934</xdr:colOff>
      <xdr:row>7</xdr:row>
      <xdr:rowOff>609601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A51F423B-7D74-264F-8EFC-7F981BA48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238" y="6538101"/>
          <a:ext cx="678396" cy="52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1443000</xdr:colOff>
      <xdr:row>7</xdr:row>
      <xdr:rowOff>71400</xdr:rowOff>
    </xdr:from>
    <xdr:to>
      <xdr:col>1</xdr:col>
      <xdr:colOff>2212090</xdr:colOff>
      <xdr:row>7</xdr:row>
      <xdr:rowOff>620750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AC471F7-A508-7045-89D2-533D931C1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9700" y="6523000"/>
          <a:ext cx="769090" cy="549350"/>
        </a:xfrm>
        <a:prstGeom prst="rect">
          <a:avLst/>
        </a:prstGeom>
      </xdr:spPr>
    </xdr:pic>
    <xdr:clientData/>
  </xdr:twoCellAnchor>
  <xdr:twoCellAnchor editAs="oneCell">
    <xdr:from>
      <xdr:col>1</xdr:col>
      <xdr:colOff>553034</xdr:colOff>
      <xdr:row>7</xdr:row>
      <xdr:rowOff>622300</xdr:rowOff>
    </xdr:from>
    <xdr:to>
      <xdr:col>1</xdr:col>
      <xdr:colOff>1080128</xdr:colOff>
      <xdr:row>7</xdr:row>
      <xdr:rowOff>1262654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82FAC520-9000-2D41-8E90-A27C3237F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734" y="7073900"/>
          <a:ext cx="527094" cy="64035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1270000</xdr:colOff>
      <xdr:row>7</xdr:row>
      <xdr:rowOff>639804</xdr:rowOff>
    </xdr:from>
    <xdr:to>
      <xdr:col>1</xdr:col>
      <xdr:colOff>1930400</xdr:colOff>
      <xdr:row>7</xdr:row>
      <xdr:rowOff>1239431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96C7501F-56D3-8B43-B079-7CA0B74EE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6700" y="7091404"/>
          <a:ext cx="660400" cy="599627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18</xdr:row>
      <xdr:rowOff>88900</xdr:rowOff>
    </xdr:from>
    <xdr:to>
      <xdr:col>1</xdr:col>
      <xdr:colOff>2225588</xdr:colOff>
      <xdr:row>18</xdr:row>
      <xdr:rowOff>1143000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CDE89847-BCCB-4348-8E59-C17AE256F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9" y="18618200"/>
          <a:ext cx="2136689" cy="10541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19</xdr:row>
      <xdr:rowOff>38100</xdr:rowOff>
    </xdr:from>
    <xdr:to>
      <xdr:col>1</xdr:col>
      <xdr:colOff>2006600</xdr:colOff>
      <xdr:row>19</xdr:row>
      <xdr:rowOff>1244600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B48D2987-DA2D-2F4D-AFF2-68E919FDB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9837400"/>
          <a:ext cx="1778000" cy="1206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</xdr:row>
      <xdr:rowOff>139700</xdr:rowOff>
    </xdr:from>
    <xdr:to>
      <xdr:col>1</xdr:col>
      <xdr:colOff>2245763</xdr:colOff>
      <xdr:row>20</xdr:row>
      <xdr:rowOff>1206500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58EDC7A3-1902-874C-B676-97A85953A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" y="21209000"/>
          <a:ext cx="2144163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</xdr:row>
      <xdr:rowOff>88900</xdr:rowOff>
    </xdr:from>
    <xdr:to>
      <xdr:col>1</xdr:col>
      <xdr:colOff>2167937</xdr:colOff>
      <xdr:row>21</xdr:row>
      <xdr:rowOff>1168400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12A9CABA-B748-7343-B719-85BB2C144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" y="22428200"/>
          <a:ext cx="2079037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22</xdr:row>
      <xdr:rowOff>63500</xdr:rowOff>
    </xdr:from>
    <xdr:to>
      <xdr:col>1</xdr:col>
      <xdr:colOff>2108200</xdr:colOff>
      <xdr:row>22</xdr:row>
      <xdr:rowOff>1218418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66FAC9B6-1F27-F34D-B1CE-CA304889B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" y="23672800"/>
          <a:ext cx="1981200" cy="1154918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23</xdr:row>
      <xdr:rowOff>50800</xdr:rowOff>
    </xdr:from>
    <xdr:to>
      <xdr:col>1</xdr:col>
      <xdr:colOff>1993900</xdr:colOff>
      <xdr:row>23</xdr:row>
      <xdr:rowOff>1217443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C865C3BA-2560-3B4C-8D15-F34282C0D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24930100"/>
          <a:ext cx="1701800" cy="1166643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24</xdr:row>
      <xdr:rowOff>38100</xdr:rowOff>
    </xdr:from>
    <xdr:to>
      <xdr:col>1</xdr:col>
      <xdr:colOff>2082800</xdr:colOff>
      <xdr:row>24</xdr:row>
      <xdr:rowOff>1228326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6218E548-C37D-CE4B-A111-F29001CA9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26187400"/>
          <a:ext cx="1790700" cy="1190226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25</xdr:row>
      <xdr:rowOff>25400</xdr:rowOff>
    </xdr:from>
    <xdr:to>
      <xdr:col>1</xdr:col>
      <xdr:colOff>2044700</xdr:colOff>
      <xdr:row>25</xdr:row>
      <xdr:rowOff>1217105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1120577-0010-4F4C-875D-C4025F7AB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27444700"/>
          <a:ext cx="1879600" cy="1191705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26</xdr:row>
      <xdr:rowOff>25400</xdr:rowOff>
    </xdr:from>
    <xdr:to>
      <xdr:col>1</xdr:col>
      <xdr:colOff>1993900</xdr:colOff>
      <xdr:row>26</xdr:row>
      <xdr:rowOff>1193729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FFD0E9E4-15B7-0F4D-A01A-74E9CF89B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0" y="28714700"/>
          <a:ext cx="1663700" cy="1168329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27</xdr:row>
      <xdr:rowOff>63500</xdr:rowOff>
    </xdr:from>
    <xdr:to>
      <xdr:col>1</xdr:col>
      <xdr:colOff>2006600</xdr:colOff>
      <xdr:row>27</xdr:row>
      <xdr:rowOff>1198784</xdr:rowOff>
    </xdr:to>
    <xdr:pic>
      <xdr:nvPicPr>
        <xdr:cNvPr id="3072" name="Grafik 3071">
          <a:extLst>
            <a:ext uri="{FF2B5EF4-FFF2-40B4-BE49-F238E27FC236}">
              <a16:creationId xmlns:a16="http://schemas.microsoft.com/office/drawing/2014/main" id="{FBEFF1B7-15A9-C549-A861-726CB7A9D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0" y="30022800"/>
          <a:ext cx="1676400" cy="113528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28</xdr:row>
      <xdr:rowOff>38100</xdr:rowOff>
    </xdr:from>
    <xdr:to>
      <xdr:col>1</xdr:col>
      <xdr:colOff>1949658</xdr:colOff>
      <xdr:row>28</xdr:row>
      <xdr:rowOff>1193800</xdr:rowOff>
    </xdr:to>
    <xdr:pic>
      <xdr:nvPicPr>
        <xdr:cNvPr id="3097" name="Grafik 3096">
          <a:extLst>
            <a:ext uri="{FF2B5EF4-FFF2-40B4-BE49-F238E27FC236}">
              <a16:creationId xmlns:a16="http://schemas.microsoft.com/office/drawing/2014/main" id="{42C01067-A7F6-7D44-BC72-B7239DCED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31267400"/>
          <a:ext cx="1695658" cy="11557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29</xdr:row>
      <xdr:rowOff>88900</xdr:rowOff>
    </xdr:from>
    <xdr:to>
      <xdr:col>1</xdr:col>
      <xdr:colOff>2171700</xdr:colOff>
      <xdr:row>29</xdr:row>
      <xdr:rowOff>1185096</xdr:rowOff>
    </xdr:to>
    <xdr:pic>
      <xdr:nvPicPr>
        <xdr:cNvPr id="3099" name="Grafik 3098">
          <a:extLst>
            <a:ext uri="{FF2B5EF4-FFF2-40B4-BE49-F238E27FC236}">
              <a16:creationId xmlns:a16="http://schemas.microsoft.com/office/drawing/2014/main" id="{716140C7-CE7D-2147-81C1-69D79BB8E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32588200"/>
          <a:ext cx="2120900" cy="109619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30</xdr:row>
      <xdr:rowOff>50800</xdr:rowOff>
    </xdr:from>
    <xdr:to>
      <xdr:col>1</xdr:col>
      <xdr:colOff>2120900</xdr:colOff>
      <xdr:row>30</xdr:row>
      <xdr:rowOff>1237018</xdr:rowOff>
    </xdr:to>
    <xdr:pic>
      <xdr:nvPicPr>
        <xdr:cNvPr id="3101" name="Grafik 3100">
          <a:extLst>
            <a:ext uri="{FF2B5EF4-FFF2-40B4-BE49-F238E27FC236}">
              <a16:creationId xmlns:a16="http://schemas.microsoft.com/office/drawing/2014/main" id="{219E0D4C-D3FF-C54B-A781-19E0A5D90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3820100"/>
          <a:ext cx="1892300" cy="1186218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31</xdr:row>
      <xdr:rowOff>25400</xdr:rowOff>
    </xdr:from>
    <xdr:to>
      <xdr:col>1</xdr:col>
      <xdr:colOff>2019300</xdr:colOff>
      <xdr:row>31</xdr:row>
      <xdr:rowOff>1231900</xdr:rowOff>
    </xdr:to>
    <xdr:pic>
      <xdr:nvPicPr>
        <xdr:cNvPr id="3103" name="Grafik 3102">
          <a:extLst>
            <a:ext uri="{FF2B5EF4-FFF2-40B4-BE49-F238E27FC236}">
              <a16:creationId xmlns:a16="http://schemas.microsoft.com/office/drawing/2014/main" id="{92EEB25A-C347-9B46-9906-5B726F8F7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35064700"/>
          <a:ext cx="1803400" cy="12065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17</xdr:row>
      <xdr:rowOff>114300</xdr:rowOff>
    </xdr:from>
    <xdr:to>
      <xdr:col>1</xdr:col>
      <xdr:colOff>551869</xdr:colOff>
      <xdr:row>17</xdr:row>
      <xdr:rowOff>348963</xdr:rowOff>
    </xdr:to>
    <xdr:pic>
      <xdr:nvPicPr>
        <xdr:cNvPr id="3105" name="Grafik 3104">
          <a:extLst>
            <a:ext uri="{FF2B5EF4-FFF2-40B4-BE49-F238E27FC236}">
              <a16:creationId xmlns:a16="http://schemas.microsoft.com/office/drawing/2014/main" id="{EA09EB79-E694-3E44-847A-8E1D44B91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7373600"/>
          <a:ext cx="475669" cy="234663"/>
        </a:xfrm>
        <a:prstGeom prst="rect">
          <a:avLst/>
        </a:prstGeom>
      </xdr:spPr>
    </xdr:pic>
    <xdr:clientData/>
  </xdr:twoCellAnchor>
  <xdr:twoCellAnchor editAs="oneCell">
    <xdr:from>
      <xdr:col>1</xdr:col>
      <xdr:colOff>607200</xdr:colOff>
      <xdr:row>17</xdr:row>
      <xdr:rowOff>73800</xdr:rowOff>
    </xdr:from>
    <xdr:to>
      <xdr:col>1</xdr:col>
      <xdr:colOff>1058803</xdr:colOff>
      <xdr:row>17</xdr:row>
      <xdr:rowOff>380245</xdr:rowOff>
    </xdr:to>
    <xdr:pic>
      <xdr:nvPicPr>
        <xdr:cNvPr id="3107" name="Grafik 3106">
          <a:extLst>
            <a:ext uri="{FF2B5EF4-FFF2-40B4-BE49-F238E27FC236}">
              <a16:creationId xmlns:a16="http://schemas.microsoft.com/office/drawing/2014/main" id="{3B0F2F20-FCCA-1E4D-8092-C443AA675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00" y="17333100"/>
          <a:ext cx="451603" cy="306445"/>
        </a:xfrm>
        <a:prstGeom prst="rect">
          <a:avLst/>
        </a:prstGeom>
      </xdr:spPr>
    </xdr:pic>
    <xdr:clientData/>
  </xdr:twoCellAnchor>
  <xdr:twoCellAnchor editAs="oneCell">
    <xdr:from>
      <xdr:col>1</xdr:col>
      <xdr:colOff>1074701</xdr:colOff>
      <xdr:row>17</xdr:row>
      <xdr:rowOff>109500</xdr:rowOff>
    </xdr:from>
    <xdr:to>
      <xdr:col>1</xdr:col>
      <xdr:colOff>1620389</xdr:colOff>
      <xdr:row>17</xdr:row>
      <xdr:rowOff>381000</xdr:rowOff>
    </xdr:to>
    <xdr:pic>
      <xdr:nvPicPr>
        <xdr:cNvPr id="3109" name="Grafik 3108">
          <a:extLst>
            <a:ext uri="{FF2B5EF4-FFF2-40B4-BE49-F238E27FC236}">
              <a16:creationId xmlns:a16="http://schemas.microsoft.com/office/drawing/2014/main" id="{AB30DA61-82B6-9545-9221-92FF82366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401" y="17368800"/>
          <a:ext cx="545688" cy="2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1700448</xdr:colOff>
      <xdr:row>17</xdr:row>
      <xdr:rowOff>132501</xdr:rowOff>
    </xdr:from>
    <xdr:to>
      <xdr:col>1</xdr:col>
      <xdr:colOff>2146300</xdr:colOff>
      <xdr:row>17</xdr:row>
      <xdr:rowOff>364001</xdr:rowOff>
    </xdr:to>
    <xdr:pic>
      <xdr:nvPicPr>
        <xdr:cNvPr id="3111" name="Grafik 3110">
          <a:extLst>
            <a:ext uri="{FF2B5EF4-FFF2-40B4-BE49-F238E27FC236}">
              <a16:creationId xmlns:a16="http://schemas.microsoft.com/office/drawing/2014/main" id="{A15D1200-0831-BA42-987C-686069FD9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148" y="17391801"/>
          <a:ext cx="445852" cy="23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36264</xdr:colOff>
      <xdr:row>17</xdr:row>
      <xdr:rowOff>434901</xdr:rowOff>
    </xdr:from>
    <xdr:to>
      <xdr:col>1</xdr:col>
      <xdr:colOff>488454</xdr:colOff>
      <xdr:row>17</xdr:row>
      <xdr:rowOff>698500</xdr:rowOff>
    </xdr:to>
    <xdr:pic>
      <xdr:nvPicPr>
        <xdr:cNvPr id="3113" name="Grafik 3112">
          <a:extLst>
            <a:ext uri="{FF2B5EF4-FFF2-40B4-BE49-F238E27FC236}">
              <a16:creationId xmlns:a16="http://schemas.microsoft.com/office/drawing/2014/main" id="{456E9A92-C844-BF49-9F13-03AF5DA0E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964" y="17694201"/>
          <a:ext cx="452190" cy="263599"/>
        </a:xfrm>
        <a:prstGeom prst="rect">
          <a:avLst/>
        </a:prstGeom>
      </xdr:spPr>
    </xdr:pic>
    <xdr:clientData/>
  </xdr:twoCellAnchor>
  <xdr:twoCellAnchor editAs="oneCell">
    <xdr:from>
      <xdr:col>1</xdr:col>
      <xdr:colOff>597600</xdr:colOff>
      <xdr:row>17</xdr:row>
      <xdr:rowOff>419801</xdr:rowOff>
    </xdr:from>
    <xdr:to>
      <xdr:col>1</xdr:col>
      <xdr:colOff>1022669</xdr:colOff>
      <xdr:row>17</xdr:row>
      <xdr:rowOff>711201</xdr:rowOff>
    </xdr:to>
    <xdr:pic>
      <xdr:nvPicPr>
        <xdr:cNvPr id="3115" name="Grafik 3114">
          <a:extLst>
            <a:ext uri="{FF2B5EF4-FFF2-40B4-BE49-F238E27FC236}">
              <a16:creationId xmlns:a16="http://schemas.microsoft.com/office/drawing/2014/main" id="{B0E672F3-7D86-0D4B-897A-808F1FC8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00" y="17679101"/>
          <a:ext cx="425069" cy="291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1184462</xdr:colOff>
      <xdr:row>17</xdr:row>
      <xdr:rowOff>417401</xdr:rowOff>
    </xdr:from>
    <xdr:to>
      <xdr:col>1</xdr:col>
      <xdr:colOff>1607378</xdr:colOff>
      <xdr:row>17</xdr:row>
      <xdr:rowOff>698501</xdr:rowOff>
    </xdr:to>
    <xdr:pic>
      <xdr:nvPicPr>
        <xdr:cNvPr id="3117" name="Grafik 3116">
          <a:extLst>
            <a:ext uri="{FF2B5EF4-FFF2-40B4-BE49-F238E27FC236}">
              <a16:creationId xmlns:a16="http://schemas.microsoft.com/office/drawing/2014/main" id="{BC9D8502-026C-7542-9ECC-74404ADB9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162" y="17676701"/>
          <a:ext cx="422916" cy="2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1659601</xdr:colOff>
      <xdr:row>17</xdr:row>
      <xdr:rowOff>440401</xdr:rowOff>
    </xdr:from>
    <xdr:to>
      <xdr:col>1</xdr:col>
      <xdr:colOff>2116763</xdr:colOff>
      <xdr:row>17</xdr:row>
      <xdr:rowOff>730251</xdr:rowOff>
    </xdr:to>
    <xdr:pic>
      <xdr:nvPicPr>
        <xdr:cNvPr id="3119" name="Grafik 3118">
          <a:extLst>
            <a:ext uri="{FF2B5EF4-FFF2-40B4-BE49-F238E27FC236}">
              <a16:creationId xmlns:a16="http://schemas.microsoft.com/office/drawing/2014/main" id="{19A65E86-AE32-FA49-BE32-549F8A45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6301" y="17699701"/>
          <a:ext cx="457162" cy="289850"/>
        </a:xfrm>
        <a:prstGeom prst="rect">
          <a:avLst/>
        </a:prstGeom>
      </xdr:spPr>
    </xdr:pic>
    <xdr:clientData/>
  </xdr:twoCellAnchor>
  <xdr:twoCellAnchor editAs="oneCell">
    <xdr:from>
      <xdr:col>1</xdr:col>
      <xdr:colOff>342751</xdr:colOff>
      <xdr:row>17</xdr:row>
      <xdr:rowOff>685651</xdr:rowOff>
    </xdr:from>
    <xdr:to>
      <xdr:col>1</xdr:col>
      <xdr:colOff>786041</xdr:colOff>
      <xdr:row>17</xdr:row>
      <xdr:rowOff>996950</xdr:rowOff>
    </xdr:to>
    <xdr:pic>
      <xdr:nvPicPr>
        <xdr:cNvPr id="3121" name="Grafik 3120">
          <a:extLst>
            <a:ext uri="{FF2B5EF4-FFF2-40B4-BE49-F238E27FC236}">
              <a16:creationId xmlns:a16="http://schemas.microsoft.com/office/drawing/2014/main" id="{250AE8E5-478F-F64D-9C5A-4017963F4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451" y="17944951"/>
          <a:ext cx="443290" cy="311299"/>
        </a:xfrm>
        <a:prstGeom prst="rect">
          <a:avLst/>
        </a:prstGeom>
      </xdr:spPr>
    </xdr:pic>
    <xdr:clientData/>
  </xdr:twoCellAnchor>
  <xdr:twoCellAnchor editAs="oneCell">
    <xdr:from>
      <xdr:col>1</xdr:col>
      <xdr:colOff>1229350</xdr:colOff>
      <xdr:row>17</xdr:row>
      <xdr:rowOff>727701</xdr:rowOff>
    </xdr:from>
    <xdr:to>
      <xdr:col>1</xdr:col>
      <xdr:colOff>1664440</xdr:colOff>
      <xdr:row>17</xdr:row>
      <xdr:rowOff>1022351</xdr:rowOff>
    </xdr:to>
    <xdr:pic>
      <xdr:nvPicPr>
        <xdr:cNvPr id="3123" name="Grafik 3122">
          <a:extLst>
            <a:ext uri="{FF2B5EF4-FFF2-40B4-BE49-F238E27FC236}">
              <a16:creationId xmlns:a16="http://schemas.microsoft.com/office/drawing/2014/main" id="{4C2D6714-8928-7145-82E7-1F4CA59E2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050" y="17987001"/>
          <a:ext cx="435090" cy="2946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1487300</xdr:colOff>
      <xdr:row>17</xdr:row>
      <xdr:rowOff>985650</xdr:rowOff>
    </xdr:from>
    <xdr:to>
      <xdr:col>1</xdr:col>
      <xdr:colOff>1885868</xdr:colOff>
      <xdr:row>17</xdr:row>
      <xdr:rowOff>1257300</xdr:rowOff>
    </xdr:to>
    <xdr:pic>
      <xdr:nvPicPr>
        <xdr:cNvPr id="3125" name="Grafik 3124">
          <a:extLst>
            <a:ext uri="{FF2B5EF4-FFF2-40B4-BE49-F238E27FC236}">
              <a16:creationId xmlns:a16="http://schemas.microsoft.com/office/drawing/2014/main" id="{10008B6C-7D1F-C04C-971A-894A5692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000" y="18244950"/>
          <a:ext cx="398568" cy="2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30750</xdr:colOff>
      <xdr:row>17</xdr:row>
      <xdr:rowOff>976900</xdr:rowOff>
    </xdr:from>
    <xdr:to>
      <xdr:col>1</xdr:col>
      <xdr:colOff>536405</xdr:colOff>
      <xdr:row>17</xdr:row>
      <xdr:rowOff>1238250</xdr:rowOff>
    </xdr:to>
    <xdr:pic>
      <xdr:nvPicPr>
        <xdr:cNvPr id="3127" name="Grafik 3126">
          <a:extLst>
            <a:ext uri="{FF2B5EF4-FFF2-40B4-BE49-F238E27FC236}">
              <a16:creationId xmlns:a16="http://schemas.microsoft.com/office/drawing/2014/main" id="{C3A2C5F4-C257-554C-ADEB-02BFBB62F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450" y="18236200"/>
          <a:ext cx="505655" cy="261350"/>
        </a:xfrm>
        <a:prstGeom prst="rect">
          <a:avLst/>
        </a:prstGeom>
      </xdr:spPr>
    </xdr:pic>
    <xdr:clientData/>
  </xdr:twoCellAnchor>
  <xdr:twoCellAnchor editAs="oneCell">
    <xdr:from>
      <xdr:col>1</xdr:col>
      <xdr:colOff>1838100</xdr:colOff>
      <xdr:row>17</xdr:row>
      <xdr:rowOff>720500</xdr:rowOff>
    </xdr:from>
    <xdr:to>
      <xdr:col>1</xdr:col>
      <xdr:colOff>2263031</xdr:colOff>
      <xdr:row>17</xdr:row>
      <xdr:rowOff>986875</xdr:rowOff>
    </xdr:to>
    <xdr:pic>
      <xdr:nvPicPr>
        <xdr:cNvPr id="3129" name="Grafik 3128">
          <a:extLst>
            <a:ext uri="{FF2B5EF4-FFF2-40B4-BE49-F238E27FC236}">
              <a16:creationId xmlns:a16="http://schemas.microsoft.com/office/drawing/2014/main" id="{53B23352-1EA4-5746-93BD-651674E5E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4800" y="17979800"/>
          <a:ext cx="424931" cy="266375"/>
        </a:xfrm>
        <a:prstGeom prst="rect">
          <a:avLst/>
        </a:prstGeom>
      </xdr:spPr>
    </xdr:pic>
    <xdr:clientData/>
  </xdr:twoCellAnchor>
  <xdr:twoCellAnchor editAs="oneCell">
    <xdr:from>
      <xdr:col>1</xdr:col>
      <xdr:colOff>787950</xdr:colOff>
      <xdr:row>17</xdr:row>
      <xdr:rowOff>902250</xdr:rowOff>
    </xdr:from>
    <xdr:to>
      <xdr:col>1</xdr:col>
      <xdr:colOff>1238250</xdr:colOff>
      <xdr:row>17</xdr:row>
      <xdr:rowOff>1203507</xdr:rowOff>
    </xdr:to>
    <xdr:pic>
      <xdr:nvPicPr>
        <xdr:cNvPr id="3131" name="Grafik 3130">
          <a:extLst>
            <a:ext uri="{FF2B5EF4-FFF2-40B4-BE49-F238E27FC236}">
              <a16:creationId xmlns:a16="http://schemas.microsoft.com/office/drawing/2014/main" id="{1A7ECAD8-DD7B-554E-BDCC-FD5F287C9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650" y="18161550"/>
          <a:ext cx="450300" cy="301257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47</xdr:row>
      <xdr:rowOff>215899</xdr:rowOff>
    </xdr:from>
    <xdr:to>
      <xdr:col>1</xdr:col>
      <xdr:colOff>1866901</xdr:colOff>
      <xdr:row>47</xdr:row>
      <xdr:rowOff>1104900</xdr:rowOff>
    </xdr:to>
    <xdr:pic>
      <xdr:nvPicPr>
        <xdr:cNvPr id="3137" name="Grafik 3136">
          <a:extLst>
            <a:ext uri="{FF2B5EF4-FFF2-40B4-BE49-F238E27FC236}">
              <a16:creationId xmlns:a16="http://schemas.microsoft.com/office/drawing/2014/main" id="{78D6B9D2-9819-E24B-9DDE-F96B3326E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53339999"/>
          <a:ext cx="1460501" cy="889001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48</xdr:row>
      <xdr:rowOff>177801</xdr:rowOff>
    </xdr:from>
    <xdr:to>
      <xdr:col>1</xdr:col>
      <xdr:colOff>1828800</xdr:colOff>
      <xdr:row>48</xdr:row>
      <xdr:rowOff>1052311</xdr:rowOff>
    </xdr:to>
    <xdr:pic>
      <xdr:nvPicPr>
        <xdr:cNvPr id="3139" name="Grafik 3138">
          <a:extLst>
            <a:ext uri="{FF2B5EF4-FFF2-40B4-BE49-F238E27FC236}">
              <a16:creationId xmlns:a16="http://schemas.microsoft.com/office/drawing/2014/main" id="{56C3EB47-9063-AA44-8A15-301EFF9FD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54571901"/>
          <a:ext cx="1524000" cy="87451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49</xdr:row>
      <xdr:rowOff>139700</xdr:rowOff>
    </xdr:from>
    <xdr:to>
      <xdr:col>1</xdr:col>
      <xdr:colOff>1858433</xdr:colOff>
      <xdr:row>49</xdr:row>
      <xdr:rowOff>1079500</xdr:rowOff>
    </xdr:to>
    <xdr:pic>
      <xdr:nvPicPr>
        <xdr:cNvPr id="3141" name="Grafik 3140">
          <a:extLst>
            <a:ext uri="{FF2B5EF4-FFF2-40B4-BE49-F238E27FC236}">
              <a16:creationId xmlns:a16="http://schemas.microsoft.com/office/drawing/2014/main" id="{4266DED3-201F-8F4B-B851-76B18CCD2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55803800"/>
          <a:ext cx="1566333" cy="939800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723901</xdr:colOff>
      <xdr:row>35</xdr:row>
      <xdr:rowOff>882650</xdr:rowOff>
    </xdr:from>
    <xdr:to>
      <xdr:col>1</xdr:col>
      <xdr:colOff>1107283</xdr:colOff>
      <xdr:row>35</xdr:row>
      <xdr:rowOff>1116013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9F0573C6-7225-BB40-A18B-74D8D9893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1" y="38766750"/>
          <a:ext cx="383382" cy="233363"/>
        </a:xfrm>
        <a:prstGeom prst="rect">
          <a:avLst/>
        </a:prstGeom>
      </xdr:spPr>
    </xdr:pic>
    <xdr:clientData/>
  </xdr:twoCellAnchor>
  <xdr:twoCellAnchor editAs="oneCell">
    <xdr:from>
      <xdr:col>1</xdr:col>
      <xdr:colOff>1149350</xdr:colOff>
      <xdr:row>35</xdr:row>
      <xdr:rowOff>882652</xdr:rowOff>
    </xdr:from>
    <xdr:to>
      <xdr:col>1</xdr:col>
      <xdr:colOff>1549400</xdr:colOff>
      <xdr:row>35</xdr:row>
      <xdr:rowOff>1112211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0D431780-667B-0648-AB7B-62DF232D3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38766752"/>
          <a:ext cx="400050" cy="229559"/>
        </a:xfrm>
        <a:prstGeom prst="rect">
          <a:avLst/>
        </a:prstGeom>
      </xdr:spPr>
    </xdr:pic>
    <xdr:clientData/>
  </xdr:twoCellAnchor>
  <xdr:twoCellAnchor editAs="oneCell">
    <xdr:from>
      <xdr:col>1</xdr:col>
      <xdr:colOff>1612901</xdr:colOff>
      <xdr:row>35</xdr:row>
      <xdr:rowOff>895351</xdr:rowOff>
    </xdr:from>
    <xdr:to>
      <xdr:col>1</xdr:col>
      <xdr:colOff>2024063</xdr:colOff>
      <xdr:row>35</xdr:row>
      <xdr:rowOff>1142048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3F0AAC13-BBC6-E24F-B61B-96E1491D3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1" y="38779451"/>
          <a:ext cx="411162" cy="246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29</xdr:row>
      <xdr:rowOff>15875</xdr:rowOff>
    </xdr:from>
    <xdr:to>
      <xdr:col>1</xdr:col>
      <xdr:colOff>1895475</xdr:colOff>
      <xdr:row>29</xdr:row>
      <xdr:rowOff>1054100</xdr:rowOff>
    </xdr:to>
    <xdr:pic>
      <xdr:nvPicPr>
        <xdr:cNvPr id="4097" name="Picture 1" descr="fat tetres 1200_llq.jpeg">
          <a:extLst>
            <a:ext uri="{FF2B5EF4-FFF2-40B4-BE49-F238E27FC236}">
              <a16:creationId xmlns:a16="http://schemas.microsoft.com/office/drawing/2014/main" id="{9638AA35-B514-4C88-B60F-63B22E426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92"/>
        <a:stretch>
          <a:fillRect/>
        </a:stretch>
      </xdr:blipFill>
      <xdr:spPr bwMode="auto">
        <a:xfrm>
          <a:off x="528108" y="7669742"/>
          <a:ext cx="1638300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281516</xdr:colOff>
      <xdr:row>30</xdr:row>
      <xdr:rowOff>101600</xdr:rowOff>
    </xdr:from>
    <xdr:to>
      <xdr:col>1</xdr:col>
      <xdr:colOff>1729316</xdr:colOff>
      <xdr:row>30</xdr:row>
      <xdr:rowOff>1196975</xdr:rowOff>
    </xdr:to>
    <xdr:pic>
      <xdr:nvPicPr>
        <xdr:cNvPr id="4098" name="Picture 2" descr="fat tetres 600 (8)_llq.jpeg">
          <a:extLst>
            <a:ext uri="{FF2B5EF4-FFF2-40B4-BE49-F238E27FC236}">
              <a16:creationId xmlns:a16="http://schemas.microsoft.com/office/drawing/2014/main" id="{181D4469-36B6-4986-8427-CB870A0B9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2" r="4921" b="9846"/>
        <a:stretch>
          <a:fillRect/>
        </a:stretch>
      </xdr:blipFill>
      <xdr:spPr bwMode="auto">
        <a:xfrm>
          <a:off x="552449" y="9025467"/>
          <a:ext cx="1447800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31</xdr:row>
      <xdr:rowOff>161925</xdr:rowOff>
    </xdr:from>
    <xdr:to>
      <xdr:col>1</xdr:col>
      <xdr:colOff>1695450</xdr:colOff>
      <xdr:row>31</xdr:row>
      <xdr:rowOff>1114425</xdr:rowOff>
    </xdr:to>
    <xdr:pic>
      <xdr:nvPicPr>
        <xdr:cNvPr id="4099" name="Picture 3" descr="fat square 600 (2)_llq.jpeg">
          <a:extLst>
            <a:ext uri="{FF2B5EF4-FFF2-40B4-BE49-F238E27FC236}">
              <a16:creationId xmlns:a16="http://schemas.microsoft.com/office/drawing/2014/main" id="{E88EE92D-F41D-4353-9CC0-85E21EEEA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972"/>
        <a:stretch>
          <a:fillRect/>
        </a:stretch>
      </xdr:blipFill>
      <xdr:spPr bwMode="auto">
        <a:xfrm>
          <a:off x="476250" y="9096375"/>
          <a:ext cx="1447800" cy="952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32</xdr:row>
      <xdr:rowOff>180975</xdr:rowOff>
    </xdr:from>
    <xdr:to>
      <xdr:col>1</xdr:col>
      <xdr:colOff>1695450</xdr:colOff>
      <xdr:row>32</xdr:row>
      <xdr:rowOff>1181100</xdr:rowOff>
    </xdr:to>
    <xdr:pic>
      <xdr:nvPicPr>
        <xdr:cNvPr id="4100" name="Picture 4" descr="thin square 600 (8)_llq.jpeg">
          <a:extLst>
            <a:ext uri="{FF2B5EF4-FFF2-40B4-BE49-F238E27FC236}">
              <a16:creationId xmlns:a16="http://schemas.microsoft.com/office/drawing/2014/main" id="{B2CBB43A-4E83-4E58-91E4-66B887FE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7" r="3015" b="13824"/>
        <a:stretch>
          <a:fillRect/>
        </a:stretch>
      </xdr:blipFill>
      <xdr:spPr bwMode="auto">
        <a:xfrm>
          <a:off x="476250" y="10382250"/>
          <a:ext cx="1447800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367179</xdr:colOff>
      <xdr:row>33</xdr:row>
      <xdr:rowOff>149412</xdr:rowOff>
    </xdr:from>
    <xdr:to>
      <xdr:col>1</xdr:col>
      <xdr:colOff>1814979</xdr:colOff>
      <xdr:row>33</xdr:row>
      <xdr:rowOff>1225737</xdr:rowOff>
    </xdr:to>
    <xdr:pic>
      <xdr:nvPicPr>
        <xdr:cNvPr id="4101" name="Picture 5" descr="fat square 300 (3)_llq.jpeg">
          <a:extLst>
            <a:ext uri="{FF2B5EF4-FFF2-40B4-BE49-F238E27FC236}">
              <a16:creationId xmlns:a16="http://schemas.microsoft.com/office/drawing/2014/main" id="{454E3877-DB17-4A59-AAE0-5FD01FFB5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52" t="4335" r="13150" b="21967"/>
        <a:stretch>
          <a:fillRect/>
        </a:stretch>
      </xdr:blipFill>
      <xdr:spPr bwMode="auto">
        <a:xfrm>
          <a:off x="636120" y="34484236"/>
          <a:ext cx="144780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34</xdr:row>
      <xdr:rowOff>76200</xdr:rowOff>
    </xdr:from>
    <xdr:to>
      <xdr:col>1</xdr:col>
      <xdr:colOff>1695450</xdr:colOff>
      <xdr:row>34</xdr:row>
      <xdr:rowOff>1162050</xdr:rowOff>
    </xdr:to>
    <xdr:pic>
      <xdr:nvPicPr>
        <xdr:cNvPr id="4102" name="Picture 6" descr="thin square 300 (2)_llq.jpeg">
          <a:extLst>
            <a:ext uri="{FF2B5EF4-FFF2-40B4-BE49-F238E27FC236}">
              <a16:creationId xmlns:a16="http://schemas.microsoft.com/office/drawing/2014/main" id="{5538BD9F-1965-4AA2-A77C-6A73D1F60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42" t="10603" r="16142" b="21681"/>
        <a:stretch>
          <a:fillRect/>
        </a:stretch>
      </xdr:blipFill>
      <xdr:spPr bwMode="auto">
        <a:xfrm>
          <a:off x="476250" y="12811125"/>
          <a:ext cx="144780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322356</xdr:colOff>
      <xdr:row>35</xdr:row>
      <xdr:rowOff>104588</xdr:rowOff>
    </xdr:from>
    <xdr:to>
      <xdr:col>1</xdr:col>
      <xdr:colOff>1770156</xdr:colOff>
      <xdr:row>35</xdr:row>
      <xdr:rowOff>1180913</xdr:rowOff>
    </xdr:to>
    <xdr:pic>
      <xdr:nvPicPr>
        <xdr:cNvPr id="4103" name="Picture 7" descr="fat bloc 1200 (3)_llq.jpeg">
          <a:extLst>
            <a:ext uri="{FF2B5EF4-FFF2-40B4-BE49-F238E27FC236}">
              <a16:creationId xmlns:a16="http://schemas.microsoft.com/office/drawing/2014/main" id="{AEB9DC06-CCD8-478B-9EDE-F73294E41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89" r="10988"/>
        <a:stretch>
          <a:fillRect/>
        </a:stretch>
      </xdr:blipFill>
      <xdr:spPr bwMode="auto">
        <a:xfrm>
          <a:off x="591297" y="36979412"/>
          <a:ext cx="144780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36</xdr:row>
      <xdr:rowOff>47625</xdr:rowOff>
    </xdr:from>
    <xdr:to>
      <xdr:col>1</xdr:col>
      <xdr:colOff>1695450</xdr:colOff>
      <xdr:row>36</xdr:row>
      <xdr:rowOff>1152525</xdr:rowOff>
    </xdr:to>
    <xdr:pic>
      <xdr:nvPicPr>
        <xdr:cNvPr id="4104" name="Picture 8" descr="fat bloc 600 (14)_llq.jpeg">
          <a:extLst>
            <a:ext uri="{FF2B5EF4-FFF2-40B4-BE49-F238E27FC236}">
              <a16:creationId xmlns:a16="http://schemas.microsoft.com/office/drawing/2014/main" id="{8F346D23-8527-43A1-B56A-50DC01092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38" t="7138" r="7137" b="7138"/>
        <a:stretch>
          <a:fillRect/>
        </a:stretch>
      </xdr:blipFill>
      <xdr:spPr bwMode="auto">
        <a:xfrm>
          <a:off x="476250" y="15316200"/>
          <a:ext cx="1447800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37</xdr:row>
      <xdr:rowOff>123825</xdr:rowOff>
    </xdr:from>
    <xdr:to>
      <xdr:col>1</xdr:col>
      <xdr:colOff>1762125</xdr:colOff>
      <xdr:row>37</xdr:row>
      <xdr:rowOff>1228725</xdr:rowOff>
    </xdr:to>
    <xdr:pic>
      <xdr:nvPicPr>
        <xdr:cNvPr id="4105" name="Picture 9" descr="fat long triangle 1200_llq.jpeg">
          <a:extLst>
            <a:ext uri="{FF2B5EF4-FFF2-40B4-BE49-F238E27FC236}">
              <a16:creationId xmlns:a16="http://schemas.microsoft.com/office/drawing/2014/main" id="{87A5DF69-6594-49BE-AADB-9EF77E426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55" r="10912" b="5453"/>
        <a:stretch>
          <a:fillRect/>
        </a:stretch>
      </xdr:blipFill>
      <xdr:spPr bwMode="auto">
        <a:xfrm>
          <a:off x="542925" y="16659225"/>
          <a:ext cx="1447800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367180</xdr:colOff>
      <xdr:row>38</xdr:row>
      <xdr:rowOff>74706</xdr:rowOff>
    </xdr:from>
    <xdr:to>
      <xdr:col>1</xdr:col>
      <xdr:colOff>1814980</xdr:colOff>
      <xdr:row>38</xdr:row>
      <xdr:rowOff>1151031</xdr:rowOff>
    </xdr:to>
    <xdr:pic>
      <xdr:nvPicPr>
        <xdr:cNvPr id="4106" name="Picture 10" descr="thin long triangle 1200_llq.jpeg">
          <a:extLst>
            <a:ext uri="{FF2B5EF4-FFF2-40B4-BE49-F238E27FC236}">
              <a16:creationId xmlns:a16="http://schemas.microsoft.com/office/drawing/2014/main" id="{878FA809-F817-4295-A646-AE5A097FA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19" t="10619" r="10619" b="10619"/>
        <a:stretch>
          <a:fillRect/>
        </a:stretch>
      </xdr:blipFill>
      <xdr:spPr bwMode="auto">
        <a:xfrm>
          <a:off x="636121" y="40759530"/>
          <a:ext cx="144780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224304</xdr:colOff>
      <xdr:row>39</xdr:row>
      <xdr:rowOff>149412</xdr:rowOff>
    </xdr:from>
    <xdr:to>
      <xdr:col>1</xdr:col>
      <xdr:colOff>1672104</xdr:colOff>
      <xdr:row>39</xdr:row>
      <xdr:rowOff>1225737</xdr:rowOff>
    </xdr:to>
    <xdr:pic>
      <xdr:nvPicPr>
        <xdr:cNvPr id="4107" name="Picture 11" descr="fat long triangle 600 (4)_llq.jpeg">
          <a:extLst>
            <a:ext uri="{FF2B5EF4-FFF2-40B4-BE49-F238E27FC236}">
              <a16:creationId xmlns:a16="http://schemas.microsoft.com/office/drawing/2014/main" id="{ECF8EB14-E3AE-42AC-B0A6-FBEEA58F2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301" b="21303"/>
        <a:stretch>
          <a:fillRect/>
        </a:stretch>
      </xdr:blipFill>
      <xdr:spPr bwMode="auto">
        <a:xfrm>
          <a:off x="493245" y="42104236"/>
          <a:ext cx="144780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171450</xdr:colOff>
      <xdr:row>40</xdr:row>
      <xdr:rowOff>19050</xdr:rowOff>
    </xdr:from>
    <xdr:to>
      <xdr:col>1</xdr:col>
      <xdr:colOff>1619250</xdr:colOff>
      <xdr:row>40</xdr:row>
      <xdr:rowOff>1095375</xdr:rowOff>
    </xdr:to>
    <xdr:pic>
      <xdr:nvPicPr>
        <xdr:cNvPr id="4108" name="Picture 12" descr="thin long triangle 600 (26)_llq.jpeg">
          <a:extLst>
            <a:ext uri="{FF2B5EF4-FFF2-40B4-BE49-F238E27FC236}">
              <a16:creationId xmlns:a16="http://schemas.microsoft.com/office/drawing/2014/main" id="{00D56655-8C10-4F6C-B194-1807B725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533" b="15533"/>
        <a:stretch>
          <a:fillRect/>
        </a:stretch>
      </xdr:blipFill>
      <xdr:spPr bwMode="auto">
        <a:xfrm>
          <a:off x="400050" y="20354925"/>
          <a:ext cx="144780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41</xdr:row>
      <xdr:rowOff>38100</xdr:rowOff>
    </xdr:from>
    <xdr:to>
      <xdr:col>1</xdr:col>
      <xdr:colOff>1762125</xdr:colOff>
      <xdr:row>41</xdr:row>
      <xdr:rowOff>1123950</xdr:rowOff>
    </xdr:to>
    <xdr:pic>
      <xdr:nvPicPr>
        <xdr:cNvPr id="4109" name="Picture 13" descr="fat classic triangle 600 (10)_llq.jpeg">
          <a:extLst>
            <a:ext uri="{FF2B5EF4-FFF2-40B4-BE49-F238E27FC236}">
              <a16:creationId xmlns:a16="http://schemas.microsoft.com/office/drawing/2014/main" id="{F8554F95-1F9D-4EE1-86DA-481F7AE88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91" t="11635" r="17091" b="22548"/>
        <a:stretch>
          <a:fillRect/>
        </a:stretch>
      </xdr:blipFill>
      <xdr:spPr bwMode="auto">
        <a:xfrm>
          <a:off x="542925" y="21640800"/>
          <a:ext cx="144780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171450</xdr:colOff>
      <xdr:row>42</xdr:row>
      <xdr:rowOff>104775</xdr:rowOff>
    </xdr:from>
    <xdr:to>
      <xdr:col>1</xdr:col>
      <xdr:colOff>1619250</xdr:colOff>
      <xdr:row>42</xdr:row>
      <xdr:rowOff>1019175</xdr:rowOff>
    </xdr:to>
    <xdr:pic>
      <xdr:nvPicPr>
        <xdr:cNvPr id="4110" name="Picture 14" descr="thin classic triangle 600 (14)_llq.jpeg">
          <a:extLst>
            <a:ext uri="{FF2B5EF4-FFF2-40B4-BE49-F238E27FC236}">
              <a16:creationId xmlns:a16="http://schemas.microsoft.com/office/drawing/2014/main" id="{A72D9F58-8D72-4F28-8324-9A9DB799B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7" t="9407" r="9406" b="9407"/>
        <a:stretch>
          <a:fillRect/>
        </a:stretch>
      </xdr:blipFill>
      <xdr:spPr bwMode="auto">
        <a:xfrm>
          <a:off x="400050" y="22974300"/>
          <a:ext cx="1447800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43</xdr:row>
      <xdr:rowOff>95250</xdr:rowOff>
    </xdr:from>
    <xdr:to>
      <xdr:col>1</xdr:col>
      <xdr:colOff>1695450</xdr:colOff>
      <xdr:row>43</xdr:row>
      <xdr:rowOff>1181100</xdr:rowOff>
    </xdr:to>
    <xdr:pic>
      <xdr:nvPicPr>
        <xdr:cNvPr id="4111" name="Picture 15" descr="fat classic triangle 300 (5)_llq.jpeg">
          <a:extLst>
            <a:ext uri="{FF2B5EF4-FFF2-40B4-BE49-F238E27FC236}">
              <a16:creationId xmlns:a16="http://schemas.microsoft.com/office/drawing/2014/main" id="{0E905525-0593-42D1-88A6-266EB5C85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7" t="10033" r="18227" b="26421"/>
        <a:stretch>
          <a:fillRect/>
        </a:stretch>
      </xdr:blipFill>
      <xdr:spPr bwMode="auto">
        <a:xfrm>
          <a:off x="476250" y="24231600"/>
          <a:ext cx="144780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44</xdr:row>
      <xdr:rowOff>76200</xdr:rowOff>
    </xdr:from>
    <xdr:to>
      <xdr:col>1</xdr:col>
      <xdr:colOff>1695450</xdr:colOff>
      <xdr:row>44</xdr:row>
      <xdr:rowOff>1171575</xdr:rowOff>
    </xdr:to>
    <xdr:pic>
      <xdr:nvPicPr>
        <xdr:cNvPr id="4112" name="Picture 16" descr="thin classic triangle 300 (4)_llq.jpeg">
          <a:extLst>
            <a:ext uri="{FF2B5EF4-FFF2-40B4-BE49-F238E27FC236}">
              <a16:creationId xmlns:a16="http://schemas.microsoft.com/office/drawing/2014/main" id="{F99F02D1-BD4F-4A8D-AE67-26787912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99" t="10913" r="17499" b="24086"/>
        <a:stretch>
          <a:fillRect/>
        </a:stretch>
      </xdr:blipFill>
      <xdr:spPr bwMode="auto">
        <a:xfrm>
          <a:off x="476250" y="25479375"/>
          <a:ext cx="1447800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135030</xdr:colOff>
      <xdr:row>6</xdr:row>
      <xdr:rowOff>89088</xdr:rowOff>
    </xdr:from>
    <xdr:to>
      <xdr:col>1</xdr:col>
      <xdr:colOff>2091205</xdr:colOff>
      <xdr:row>7</xdr:row>
      <xdr:rowOff>1164853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BE375FF-1FB1-D94B-B910-83E2F2F7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58588" y="5558118"/>
          <a:ext cx="2046941" cy="1956175"/>
        </a:xfrm>
        <a:prstGeom prst="rect">
          <a:avLst/>
        </a:prstGeom>
      </xdr:spPr>
    </xdr:pic>
    <xdr:clientData/>
  </xdr:twoCellAnchor>
  <xdr:twoCellAnchor editAs="oneCell">
    <xdr:from>
      <xdr:col>1</xdr:col>
      <xdr:colOff>392018</xdr:colOff>
      <xdr:row>8</xdr:row>
      <xdr:rowOff>917001</xdr:rowOff>
    </xdr:from>
    <xdr:to>
      <xdr:col>1</xdr:col>
      <xdr:colOff>1688353</xdr:colOff>
      <xdr:row>9</xdr:row>
      <xdr:rowOff>1003486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B75EE323-3B91-5542-8CB4-78A3B0346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30884" y="8611900"/>
          <a:ext cx="1356485" cy="1296335"/>
        </a:xfrm>
        <a:prstGeom prst="rect">
          <a:avLst/>
        </a:prstGeom>
      </xdr:spPr>
    </xdr:pic>
    <xdr:clientData/>
  </xdr:twoCellAnchor>
  <xdr:twoCellAnchor editAs="oneCell">
    <xdr:from>
      <xdr:col>1</xdr:col>
      <xdr:colOff>164245</xdr:colOff>
      <xdr:row>8</xdr:row>
      <xdr:rowOff>74814</xdr:rowOff>
    </xdr:from>
    <xdr:to>
      <xdr:col>1</xdr:col>
      <xdr:colOff>2121646</xdr:colOff>
      <xdr:row>9</xdr:row>
      <xdr:rowOff>853038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483CA98-009C-EB4B-A243-F6575E7BF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87775" y="7785049"/>
          <a:ext cx="2048224" cy="1957401"/>
        </a:xfrm>
        <a:prstGeom prst="rect">
          <a:avLst/>
        </a:prstGeom>
      </xdr:spPr>
    </xdr:pic>
    <xdr:clientData/>
  </xdr:twoCellAnchor>
  <xdr:twoCellAnchor editAs="oneCell">
    <xdr:from>
      <xdr:col>1</xdr:col>
      <xdr:colOff>331589</xdr:colOff>
      <xdr:row>10</xdr:row>
      <xdr:rowOff>197334</xdr:rowOff>
    </xdr:from>
    <xdr:to>
      <xdr:col>1</xdr:col>
      <xdr:colOff>1733181</xdr:colOff>
      <xdr:row>11</xdr:row>
      <xdr:rowOff>393960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5F74FD03-E8C0-1F4B-8C37-7A3C33CB6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68013" y="10434675"/>
          <a:ext cx="1466626" cy="1401592"/>
        </a:xfrm>
        <a:prstGeom prst="rect">
          <a:avLst/>
        </a:prstGeom>
      </xdr:spPr>
    </xdr:pic>
    <xdr:clientData/>
  </xdr:twoCellAnchor>
  <xdr:twoCellAnchor editAs="oneCell">
    <xdr:from>
      <xdr:col>1</xdr:col>
      <xdr:colOff>39891</xdr:colOff>
      <xdr:row>10</xdr:row>
      <xdr:rowOff>348581</xdr:rowOff>
    </xdr:from>
    <xdr:to>
      <xdr:col>1</xdr:col>
      <xdr:colOff>2186346</xdr:colOff>
      <xdr:row>11</xdr:row>
      <xdr:rowOff>1185287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04B243F-6103-5243-8E9E-CF3080F4C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28707" y="10533530"/>
          <a:ext cx="2106706" cy="2146455"/>
        </a:xfrm>
        <a:prstGeom prst="rect">
          <a:avLst/>
        </a:prstGeom>
      </xdr:spPr>
    </xdr:pic>
    <xdr:clientData/>
  </xdr:twoCellAnchor>
  <xdr:twoCellAnchor editAs="oneCell">
    <xdr:from>
      <xdr:col>1</xdr:col>
      <xdr:colOff>356648</xdr:colOff>
      <xdr:row>12</xdr:row>
      <xdr:rowOff>796513</xdr:rowOff>
    </xdr:from>
    <xdr:to>
      <xdr:col>1</xdr:col>
      <xdr:colOff>1897534</xdr:colOff>
      <xdr:row>13</xdr:row>
      <xdr:rowOff>1038864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1D5ACC89-14D2-9348-890A-B04D61DCD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39856" y="13527070"/>
          <a:ext cx="1512351" cy="1540886"/>
        </a:xfrm>
        <a:prstGeom prst="rect">
          <a:avLst/>
        </a:prstGeom>
      </xdr:spPr>
    </xdr:pic>
    <xdr:clientData/>
  </xdr:twoCellAnchor>
  <xdr:twoCellAnchor editAs="oneCell">
    <xdr:from>
      <xdr:col>1</xdr:col>
      <xdr:colOff>55200</xdr:colOff>
      <xdr:row>12</xdr:row>
      <xdr:rowOff>124095</xdr:rowOff>
    </xdr:from>
    <xdr:to>
      <xdr:col>1</xdr:col>
      <xdr:colOff>2161905</xdr:colOff>
      <xdr:row>13</xdr:row>
      <xdr:rowOff>921787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F0534854-0F51-3D40-B2B2-85569A0EB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43648" y="12849412"/>
          <a:ext cx="2067692" cy="2106705"/>
        </a:xfrm>
        <a:prstGeom prst="rect">
          <a:avLst/>
        </a:prstGeom>
      </xdr:spPr>
    </xdr:pic>
    <xdr:clientData/>
  </xdr:twoCellAnchor>
  <xdr:twoCellAnchor editAs="oneCell">
    <xdr:from>
      <xdr:col>1</xdr:col>
      <xdr:colOff>267368</xdr:colOff>
      <xdr:row>14</xdr:row>
      <xdr:rowOff>186850</xdr:rowOff>
    </xdr:from>
    <xdr:to>
      <xdr:col>1</xdr:col>
      <xdr:colOff>1867652</xdr:colOff>
      <xdr:row>15</xdr:row>
      <xdr:rowOff>487499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5D157804-B2B6-E047-9B98-77F5A4585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51126" y="15456857"/>
          <a:ext cx="1570649" cy="1600284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179295</xdr:colOff>
      <xdr:row>15</xdr:row>
      <xdr:rowOff>169195</xdr:rowOff>
    </xdr:from>
    <xdr:to>
      <xdr:col>1</xdr:col>
      <xdr:colOff>2096609</xdr:colOff>
      <xdr:row>15</xdr:row>
      <xdr:rowOff>1200136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BECE1783-019A-5845-84C8-E36C488D5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91422" y="16280833"/>
          <a:ext cx="1030941" cy="1917314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179295</xdr:colOff>
      <xdr:row>16</xdr:row>
      <xdr:rowOff>335836</xdr:rowOff>
    </xdr:from>
    <xdr:to>
      <xdr:col>1</xdr:col>
      <xdr:colOff>2009247</xdr:colOff>
      <xdr:row>16</xdr:row>
      <xdr:rowOff>1097836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84173AB3-05F8-7149-AEB9-3E5A17324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82212" y="17626684"/>
          <a:ext cx="762000" cy="1829952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224118</xdr:colOff>
      <xdr:row>17</xdr:row>
      <xdr:rowOff>292023</xdr:rowOff>
    </xdr:from>
    <xdr:to>
      <xdr:col>1</xdr:col>
      <xdr:colOff>1965434</xdr:colOff>
      <xdr:row>17</xdr:row>
      <xdr:rowOff>1143670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479338D0-8206-7749-9EF7-46EBEB698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37893" y="18942013"/>
          <a:ext cx="851647" cy="1741316"/>
        </a:xfrm>
        <a:prstGeom prst="rect">
          <a:avLst/>
        </a:prstGeom>
      </xdr:spPr>
    </xdr:pic>
    <xdr:clientData/>
  </xdr:twoCellAnchor>
  <xdr:twoCellAnchor editAs="oneCell">
    <xdr:from>
      <xdr:col>1</xdr:col>
      <xdr:colOff>343647</xdr:colOff>
      <xdr:row>21</xdr:row>
      <xdr:rowOff>44823</xdr:rowOff>
    </xdr:from>
    <xdr:to>
      <xdr:col>1</xdr:col>
      <xdr:colOff>1837765</xdr:colOff>
      <xdr:row>21</xdr:row>
      <xdr:rowOff>1220427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4EB413B9-D16B-5747-B82E-6CA8E911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588" y="24219647"/>
          <a:ext cx="1494118" cy="1175604"/>
        </a:xfrm>
        <a:prstGeom prst="rect">
          <a:avLst/>
        </a:prstGeom>
      </xdr:spPr>
    </xdr:pic>
    <xdr:clientData/>
  </xdr:twoCellAnchor>
  <xdr:twoCellAnchor editAs="oneCell">
    <xdr:from>
      <xdr:col>1</xdr:col>
      <xdr:colOff>283883</xdr:colOff>
      <xdr:row>22</xdr:row>
      <xdr:rowOff>44823</xdr:rowOff>
    </xdr:from>
    <xdr:to>
      <xdr:col>1</xdr:col>
      <xdr:colOff>1822824</xdr:colOff>
      <xdr:row>22</xdr:row>
      <xdr:rowOff>1208146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3428B9F4-8A54-2447-B3E4-49FD5D660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824" y="25489647"/>
          <a:ext cx="1538941" cy="1163323"/>
        </a:xfrm>
        <a:prstGeom prst="rect">
          <a:avLst/>
        </a:prstGeom>
      </xdr:spPr>
    </xdr:pic>
    <xdr:clientData/>
  </xdr:twoCellAnchor>
  <xdr:twoCellAnchor editAs="oneCell">
    <xdr:from>
      <xdr:col>1</xdr:col>
      <xdr:colOff>283883</xdr:colOff>
      <xdr:row>23</xdr:row>
      <xdr:rowOff>59765</xdr:rowOff>
    </xdr:from>
    <xdr:to>
      <xdr:col>1</xdr:col>
      <xdr:colOff>2046942</xdr:colOff>
      <xdr:row>23</xdr:row>
      <xdr:rowOff>1234088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E1F25300-41CD-1942-AF58-521B81FC6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824" y="26774589"/>
          <a:ext cx="1763059" cy="1174323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24</xdr:row>
      <xdr:rowOff>29882</xdr:rowOff>
    </xdr:from>
    <xdr:to>
      <xdr:col>1</xdr:col>
      <xdr:colOff>1807883</xdr:colOff>
      <xdr:row>24</xdr:row>
      <xdr:rowOff>1232729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DAF44CCB-9A72-A645-A1CC-2298B1A7A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647" y="28014706"/>
          <a:ext cx="1479177" cy="1202847"/>
        </a:xfrm>
        <a:prstGeom prst="rect">
          <a:avLst/>
        </a:prstGeom>
      </xdr:spPr>
    </xdr:pic>
    <xdr:clientData/>
  </xdr:twoCellAnchor>
  <xdr:twoCellAnchor editAs="oneCell">
    <xdr:from>
      <xdr:col>1</xdr:col>
      <xdr:colOff>182283</xdr:colOff>
      <xdr:row>19</xdr:row>
      <xdr:rowOff>59762</xdr:rowOff>
    </xdr:from>
    <xdr:to>
      <xdr:col>1</xdr:col>
      <xdr:colOff>2099597</xdr:colOff>
      <xdr:row>19</xdr:row>
      <xdr:rowOff>1210236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8CEAAC55-AE89-BC42-BF34-4A3E38B5F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834644" y="21311166"/>
          <a:ext cx="1150474" cy="1917314"/>
        </a:xfrm>
        <a:prstGeom prst="rect">
          <a:avLst/>
        </a:prstGeom>
      </xdr:spPr>
    </xdr:pic>
    <xdr:clientData/>
  </xdr:twoCellAnchor>
  <xdr:twoCellAnchor editAs="oneCell">
    <xdr:from>
      <xdr:col>1</xdr:col>
      <xdr:colOff>122519</xdr:colOff>
      <xdr:row>18</xdr:row>
      <xdr:rowOff>89647</xdr:rowOff>
    </xdr:from>
    <xdr:to>
      <xdr:col>1</xdr:col>
      <xdr:colOff>1952471</xdr:colOff>
      <xdr:row>18</xdr:row>
      <xdr:rowOff>1011178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4085373B-9E35-EE42-966E-45F0AECA4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845670" y="20000261"/>
          <a:ext cx="921531" cy="1829952"/>
        </a:xfrm>
        <a:prstGeom prst="rect">
          <a:avLst/>
        </a:prstGeom>
      </xdr:spPr>
    </xdr:pic>
    <xdr:clientData/>
  </xdr:twoCellAnchor>
  <xdr:twoCellAnchor editAs="oneCell">
    <xdr:from>
      <xdr:col>1</xdr:col>
      <xdr:colOff>212165</xdr:colOff>
      <xdr:row>20</xdr:row>
      <xdr:rowOff>100778</xdr:rowOff>
    </xdr:from>
    <xdr:to>
      <xdr:col>1</xdr:col>
      <xdr:colOff>1953481</xdr:colOff>
      <xdr:row>20</xdr:row>
      <xdr:rowOff>1045885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B4123BBE-7179-C346-873E-F9E2D661A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879210" y="22607498"/>
          <a:ext cx="945107" cy="1741316"/>
        </a:xfrm>
        <a:prstGeom prst="rect">
          <a:avLst/>
        </a:prstGeom>
      </xdr:spPr>
    </xdr:pic>
    <xdr:clientData/>
  </xdr:twoCellAnchor>
  <xdr:twoCellAnchor>
    <xdr:from>
      <xdr:col>8</xdr:col>
      <xdr:colOff>358587</xdr:colOff>
      <xdr:row>0</xdr:row>
      <xdr:rowOff>522941</xdr:rowOff>
    </xdr:from>
    <xdr:to>
      <xdr:col>13</xdr:col>
      <xdr:colOff>23809</xdr:colOff>
      <xdr:row>1</xdr:row>
      <xdr:rowOff>296395</xdr:rowOff>
    </xdr:to>
    <xdr:pic>
      <xdr:nvPicPr>
        <xdr:cNvPr id="36" name="Picture 23" descr="BluePill-Logo.jpeg">
          <a:extLst>
            <a:ext uri="{FF2B5EF4-FFF2-40B4-BE49-F238E27FC236}">
              <a16:creationId xmlns:a16="http://schemas.microsoft.com/office/drawing/2014/main" id="{E759D71F-71EF-D648-B8E4-4D3D70604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7058" y="522941"/>
          <a:ext cx="2429339" cy="1685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37</xdr:row>
      <xdr:rowOff>22225</xdr:rowOff>
    </xdr:from>
    <xdr:to>
      <xdr:col>1</xdr:col>
      <xdr:colOff>1905000</xdr:colOff>
      <xdr:row>37</xdr:row>
      <xdr:rowOff>1203325</xdr:rowOff>
    </xdr:to>
    <xdr:pic>
      <xdr:nvPicPr>
        <xdr:cNvPr id="5121" name="Picture 1" descr="Spax Set 2 PRODUCT IMAGE_llq.jpeg">
          <a:extLst>
            <a:ext uri="{FF2B5EF4-FFF2-40B4-BE49-F238E27FC236}">
              <a16:creationId xmlns:a16="http://schemas.microsoft.com/office/drawing/2014/main" id="{AA927227-C254-467D-BBFB-DA38D452D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58" b="9258"/>
        <a:stretch>
          <a:fillRect/>
        </a:stretch>
      </xdr:blipFill>
      <xdr:spPr bwMode="auto">
        <a:xfrm>
          <a:off x="466725" y="21053425"/>
          <a:ext cx="1704975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29</xdr:row>
      <xdr:rowOff>76200</xdr:rowOff>
    </xdr:from>
    <xdr:to>
      <xdr:col>1</xdr:col>
      <xdr:colOff>1876425</xdr:colOff>
      <xdr:row>29</xdr:row>
      <xdr:rowOff>1181100</xdr:rowOff>
    </xdr:to>
    <xdr:pic>
      <xdr:nvPicPr>
        <xdr:cNvPr id="5122" name="Picture 2" descr="Big Crimps PRODUCT IMAGE llq.jpeg">
          <a:extLst>
            <a:ext uri="{FF2B5EF4-FFF2-40B4-BE49-F238E27FC236}">
              <a16:creationId xmlns:a16="http://schemas.microsoft.com/office/drawing/2014/main" id="{A6744182-ED4A-46C0-AADC-B00B9E0F4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55" b="10255"/>
        <a:stretch>
          <a:fillRect/>
        </a:stretch>
      </xdr:blipFill>
      <xdr:spPr bwMode="auto">
        <a:xfrm>
          <a:off x="285750" y="13477875"/>
          <a:ext cx="1819275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114300</xdr:colOff>
      <xdr:row>30</xdr:row>
      <xdr:rowOff>76200</xdr:rowOff>
    </xdr:from>
    <xdr:to>
      <xdr:col>1</xdr:col>
      <xdr:colOff>1819275</xdr:colOff>
      <xdr:row>30</xdr:row>
      <xdr:rowOff>1152525</xdr:rowOff>
    </xdr:to>
    <xdr:pic>
      <xdr:nvPicPr>
        <xdr:cNvPr id="5123" name="Picture 3" descr="Crimps PRODUCT IMAGE llq.jpeg">
          <a:extLst>
            <a:ext uri="{FF2B5EF4-FFF2-40B4-BE49-F238E27FC236}">
              <a16:creationId xmlns:a16="http://schemas.microsoft.com/office/drawing/2014/main" id="{07C0DBE5-67DB-4624-9EE4-FAC07A59A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4" t="13138" r="6464" b="13138"/>
        <a:stretch>
          <a:fillRect/>
        </a:stretch>
      </xdr:blipFill>
      <xdr:spPr bwMode="auto">
        <a:xfrm>
          <a:off x="342900" y="14744700"/>
          <a:ext cx="1704975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114300</xdr:colOff>
      <xdr:row>31</xdr:row>
      <xdr:rowOff>38100</xdr:rowOff>
    </xdr:from>
    <xdr:to>
      <xdr:col>1</xdr:col>
      <xdr:colOff>1828800</xdr:colOff>
      <xdr:row>31</xdr:row>
      <xdr:rowOff>1133475</xdr:rowOff>
    </xdr:to>
    <xdr:pic>
      <xdr:nvPicPr>
        <xdr:cNvPr id="5124" name="Picture 4" descr="footholds PRODUCT IMAGE llq.jpeg">
          <a:extLst>
            <a:ext uri="{FF2B5EF4-FFF2-40B4-BE49-F238E27FC236}">
              <a16:creationId xmlns:a16="http://schemas.microsoft.com/office/drawing/2014/main" id="{E38A47FC-C5A2-489E-BC22-DD63FF821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5" t="12373" r="5455" b="12373"/>
        <a:stretch>
          <a:fillRect/>
        </a:stretch>
      </xdr:blipFill>
      <xdr:spPr bwMode="auto">
        <a:xfrm>
          <a:off x="342900" y="15973425"/>
          <a:ext cx="1714500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</xdr:colOff>
      <xdr:row>22</xdr:row>
      <xdr:rowOff>47625</xdr:rowOff>
    </xdr:from>
    <xdr:to>
      <xdr:col>1</xdr:col>
      <xdr:colOff>1914525</xdr:colOff>
      <xdr:row>22</xdr:row>
      <xdr:rowOff>1143000</xdr:rowOff>
    </xdr:to>
    <xdr:pic>
      <xdr:nvPicPr>
        <xdr:cNvPr id="5125" name="Picture 5" descr="Giga PRODUCT IMAGE llq.jpeg">
          <a:extLst>
            <a:ext uri="{FF2B5EF4-FFF2-40B4-BE49-F238E27FC236}">
              <a16:creationId xmlns:a16="http://schemas.microsoft.com/office/drawing/2014/main" id="{701D3B5B-0E55-4B28-A6E4-24B05F173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73" b="11873"/>
        <a:stretch>
          <a:fillRect/>
        </a:stretch>
      </xdr:blipFill>
      <xdr:spPr bwMode="auto">
        <a:xfrm>
          <a:off x="247650" y="7115175"/>
          <a:ext cx="1895475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</xdr:colOff>
      <xdr:row>23</xdr:row>
      <xdr:rowOff>19050</xdr:rowOff>
    </xdr:from>
    <xdr:to>
      <xdr:col>1</xdr:col>
      <xdr:colOff>1924050</xdr:colOff>
      <xdr:row>23</xdr:row>
      <xdr:rowOff>1200150</xdr:rowOff>
    </xdr:to>
    <xdr:pic>
      <xdr:nvPicPr>
        <xdr:cNvPr id="5126" name="Picture 6" descr="Impression PRODUCT IMAGE llq.jpeg">
          <a:extLst>
            <a:ext uri="{FF2B5EF4-FFF2-40B4-BE49-F238E27FC236}">
              <a16:creationId xmlns:a16="http://schemas.microsoft.com/office/drawing/2014/main" id="{978115A5-84A4-4F18-A6D3-31EDC2B95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18" b="5997"/>
        <a:stretch>
          <a:fillRect/>
        </a:stretch>
      </xdr:blipFill>
      <xdr:spPr bwMode="auto">
        <a:xfrm>
          <a:off x="238125" y="8353425"/>
          <a:ext cx="1914525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27</xdr:row>
      <xdr:rowOff>57150</xdr:rowOff>
    </xdr:from>
    <xdr:to>
      <xdr:col>1</xdr:col>
      <xdr:colOff>1695450</xdr:colOff>
      <xdr:row>27</xdr:row>
      <xdr:rowOff>1143000</xdr:rowOff>
    </xdr:to>
    <xdr:pic>
      <xdr:nvPicPr>
        <xdr:cNvPr id="5127" name="Picture 7" descr="Jugs PORDUCT IMAGE llq.jpeg">
          <a:extLst>
            <a:ext uri="{FF2B5EF4-FFF2-40B4-BE49-F238E27FC236}">
              <a16:creationId xmlns:a16="http://schemas.microsoft.com/office/drawing/2014/main" id="{720A7FF6-6B17-4447-8082-22ABB0A7C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56" t="10756" r="10756" b="10756"/>
        <a:stretch>
          <a:fillRect/>
        </a:stretch>
      </xdr:blipFill>
      <xdr:spPr bwMode="auto">
        <a:xfrm>
          <a:off x="476250" y="12192000"/>
          <a:ext cx="144780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</xdr:colOff>
      <xdr:row>24</xdr:row>
      <xdr:rowOff>85725</xdr:rowOff>
    </xdr:from>
    <xdr:to>
      <xdr:col>1</xdr:col>
      <xdr:colOff>1924050</xdr:colOff>
      <xdr:row>24</xdr:row>
      <xdr:rowOff>1190625</xdr:rowOff>
    </xdr:to>
    <xdr:pic>
      <xdr:nvPicPr>
        <xdr:cNvPr id="5128" name="Picture 8" descr="Pinches PRODUCT IMAGE llq.jpeg">
          <a:extLst>
            <a:ext uri="{FF2B5EF4-FFF2-40B4-BE49-F238E27FC236}">
              <a16:creationId xmlns:a16="http://schemas.microsoft.com/office/drawing/2014/main" id="{9CBC574E-2975-48E6-B0DF-3675DFA63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09" b="12209"/>
        <a:stretch>
          <a:fillRect/>
        </a:stretch>
      </xdr:blipFill>
      <xdr:spPr bwMode="auto">
        <a:xfrm>
          <a:off x="238125" y="9686925"/>
          <a:ext cx="1914525" cy="1104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142875</xdr:colOff>
      <xdr:row>25</xdr:row>
      <xdr:rowOff>85725</xdr:rowOff>
    </xdr:from>
    <xdr:to>
      <xdr:col>1</xdr:col>
      <xdr:colOff>1762125</xdr:colOff>
      <xdr:row>25</xdr:row>
      <xdr:rowOff>1181100</xdr:rowOff>
    </xdr:to>
    <xdr:pic>
      <xdr:nvPicPr>
        <xdr:cNvPr id="5129" name="Picture 9" descr="Slopy PRODUCT IMAGE llq.jpeg">
          <a:extLst>
            <a:ext uri="{FF2B5EF4-FFF2-40B4-BE49-F238E27FC236}">
              <a16:creationId xmlns:a16="http://schemas.microsoft.com/office/drawing/2014/main" id="{752301B2-D9E5-4977-A638-125A96705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92" b="5492"/>
        <a:stretch>
          <a:fillRect/>
        </a:stretch>
      </xdr:blipFill>
      <xdr:spPr bwMode="auto">
        <a:xfrm>
          <a:off x="371475" y="10953750"/>
          <a:ext cx="1619250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76200</xdr:colOff>
      <xdr:row>33</xdr:row>
      <xdr:rowOff>50800</xdr:rowOff>
    </xdr:from>
    <xdr:to>
      <xdr:col>1</xdr:col>
      <xdr:colOff>1857375</xdr:colOff>
      <xdr:row>33</xdr:row>
      <xdr:rowOff>1181100</xdr:rowOff>
    </xdr:to>
    <xdr:pic>
      <xdr:nvPicPr>
        <xdr:cNvPr id="5130" name="Picture 10" descr="Spax Crimps PRODUCT IMAGE llq.jpeg">
          <a:extLst>
            <a:ext uri="{FF2B5EF4-FFF2-40B4-BE49-F238E27FC236}">
              <a16:creationId xmlns:a16="http://schemas.microsoft.com/office/drawing/2014/main" id="{403416C1-D5CB-4D3D-8424-363B63D16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77" t="14795" r="4877" b="14795"/>
        <a:stretch>
          <a:fillRect/>
        </a:stretch>
      </xdr:blipFill>
      <xdr:spPr bwMode="auto">
        <a:xfrm>
          <a:off x="342900" y="34836100"/>
          <a:ext cx="1781175" cy="1130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95250</xdr:colOff>
      <xdr:row>35</xdr:row>
      <xdr:rowOff>47625</xdr:rowOff>
    </xdr:from>
    <xdr:to>
      <xdr:col>1</xdr:col>
      <xdr:colOff>1838325</xdr:colOff>
      <xdr:row>35</xdr:row>
      <xdr:rowOff>1228725</xdr:rowOff>
    </xdr:to>
    <xdr:pic>
      <xdr:nvPicPr>
        <xdr:cNvPr id="5131" name="Picture 11" descr="Spax Mini Jugs PRODUCT IMAGE llq.jpeg">
          <a:extLst>
            <a:ext uri="{FF2B5EF4-FFF2-40B4-BE49-F238E27FC236}">
              <a16:creationId xmlns:a16="http://schemas.microsoft.com/office/drawing/2014/main" id="{525AF264-8B50-4860-B1C1-AF3450C09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97" t="13112" r="5597" b="6882"/>
        <a:stretch>
          <a:fillRect/>
        </a:stretch>
      </xdr:blipFill>
      <xdr:spPr bwMode="auto">
        <a:xfrm>
          <a:off x="323850" y="18516600"/>
          <a:ext cx="1743075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133350</xdr:colOff>
      <xdr:row>36</xdr:row>
      <xdr:rowOff>28575</xdr:rowOff>
    </xdr:from>
    <xdr:to>
      <xdr:col>1</xdr:col>
      <xdr:colOff>1838325</xdr:colOff>
      <xdr:row>36</xdr:row>
      <xdr:rowOff>1200150</xdr:rowOff>
    </xdr:to>
    <xdr:pic>
      <xdr:nvPicPr>
        <xdr:cNvPr id="5132" name="Picture 12" descr="Spax Set 1 PRODUCT IMAGE llq.jpeg">
          <a:extLst>
            <a:ext uri="{FF2B5EF4-FFF2-40B4-BE49-F238E27FC236}">
              <a16:creationId xmlns:a16="http://schemas.microsoft.com/office/drawing/2014/main" id="{02ED0757-3FDF-40D0-86A4-C7212964C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92" b="9892"/>
        <a:stretch>
          <a:fillRect/>
        </a:stretch>
      </xdr:blipFill>
      <xdr:spPr bwMode="auto">
        <a:xfrm>
          <a:off x="361950" y="19764375"/>
          <a:ext cx="1704975" cy="1171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522010</xdr:colOff>
      <xdr:row>18</xdr:row>
      <xdr:rowOff>573196</xdr:rowOff>
    </xdr:from>
    <xdr:to>
      <xdr:col>1</xdr:col>
      <xdr:colOff>855385</xdr:colOff>
      <xdr:row>18</xdr:row>
      <xdr:rowOff>820846</xdr:rowOff>
    </xdr:to>
    <xdr:pic>
      <xdr:nvPicPr>
        <xdr:cNvPr id="5133" name="Picture 13" descr="Big Crimps PRODUCT IMAGE llq.jpeg">
          <a:extLst>
            <a:ext uri="{FF2B5EF4-FFF2-40B4-BE49-F238E27FC236}">
              <a16:creationId xmlns:a16="http://schemas.microsoft.com/office/drawing/2014/main" id="{CF1E8A18-982D-418D-B8E5-7C235EEF7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60" y="18808845"/>
          <a:ext cx="333375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726639</xdr:colOff>
      <xdr:row>18</xdr:row>
      <xdr:rowOff>805868</xdr:rowOff>
    </xdr:from>
    <xdr:to>
      <xdr:col>1</xdr:col>
      <xdr:colOff>1060014</xdr:colOff>
      <xdr:row>18</xdr:row>
      <xdr:rowOff>1053518</xdr:rowOff>
    </xdr:to>
    <xdr:pic>
      <xdr:nvPicPr>
        <xdr:cNvPr id="5134" name="Picture 14" descr="Crimps PRODUCT IMAGE llq.jpeg">
          <a:extLst>
            <a:ext uri="{FF2B5EF4-FFF2-40B4-BE49-F238E27FC236}">
              <a16:creationId xmlns:a16="http://schemas.microsoft.com/office/drawing/2014/main" id="{51B01581-50A7-4931-871B-BE7CF759C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89" y="19041517"/>
          <a:ext cx="333375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1872669</xdr:colOff>
      <xdr:row>18</xdr:row>
      <xdr:rowOff>573196</xdr:rowOff>
    </xdr:from>
    <xdr:to>
      <xdr:col>1</xdr:col>
      <xdr:colOff>2206044</xdr:colOff>
      <xdr:row>18</xdr:row>
      <xdr:rowOff>820846</xdr:rowOff>
    </xdr:to>
    <xdr:pic>
      <xdr:nvPicPr>
        <xdr:cNvPr id="5135" name="Picture 15" descr="footholds PRODUCT IMAGE llq.jpeg">
          <a:extLst>
            <a:ext uri="{FF2B5EF4-FFF2-40B4-BE49-F238E27FC236}">
              <a16:creationId xmlns:a16="http://schemas.microsoft.com/office/drawing/2014/main" id="{32C644FD-81FB-4A05-A2F1-93D75DA32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4119" y="18808845"/>
          <a:ext cx="333375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1199592</xdr:colOff>
      <xdr:row>18</xdr:row>
      <xdr:rowOff>56641</xdr:rowOff>
    </xdr:from>
    <xdr:to>
      <xdr:col>1</xdr:col>
      <xdr:colOff>1532967</xdr:colOff>
      <xdr:row>18</xdr:row>
      <xdr:rowOff>313816</xdr:rowOff>
    </xdr:to>
    <xdr:pic>
      <xdr:nvPicPr>
        <xdr:cNvPr id="5136" name="Picture 16" descr="Giga PRODUCT IMAGE llq.jpeg">
          <a:extLst>
            <a:ext uri="{FF2B5EF4-FFF2-40B4-BE49-F238E27FC236}">
              <a16:creationId xmlns:a16="http://schemas.microsoft.com/office/drawing/2014/main" id="{85B04D74-1E39-404E-833F-48DDA6650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042" y="18292290"/>
          <a:ext cx="333375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1569032</xdr:colOff>
      <xdr:row>18</xdr:row>
      <xdr:rowOff>56641</xdr:rowOff>
    </xdr:from>
    <xdr:to>
      <xdr:col>1</xdr:col>
      <xdr:colOff>1902407</xdr:colOff>
      <xdr:row>18</xdr:row>
      <xdr:rowOff>313816</xdr:rowOff>
    </xdr:to>
    <xdr:pic>
      <xdr:nvPicPr>
        <xdr:cNvPr id="5137" name="Picture 17" descr="Impression PRODUCT IMAGE llq.jpeg">
          <a:extLst>
            <a:ext uri="{FF2B5EF4-FFF2-40B4-BE49-F238E27FC236}">
              <a16:creationId xmlns:a16="http://schemas.microsoft.com/office/drawing/2014/main" id="{6B94ACE7-AB65-4211-A15E-3C3B866FB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0482" y="18292290"/>
          <a:ext cx="333375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123656</xdr:colOff>
      <xdr:row>18</xdr:row>
      <xdr:rowOff>708921</xdr:rowOff>
    </xdr:from>
    <xdr:to>
      <xdr:col>1</xdr:col>
      <xdr:colOff>457031</xdr:colOff>
      <xdr:row>18</xdr:row>
      <xdr:rowOff>956571</xdr:rowOff>
    </xdr:to>
    <xdr:pic>
      <xdr:nvPicPr>
        <xdr:cNvPr id="5138" name="Picture 18" descr="Jugs PORDUCT IMAGE llq.jpeg">
          <a:extLst>
            <a:ext uri="{FF2B5EF4-FFF2-40B4-BE49-F238E27FC236}">
              <a16:creationId xmlns:a16="http://schemas.microsoft.com/office/drawing/2014/main" id="{E713813F-EA9D-4227-B902-EBBA746A9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106" y="18944570"/>
          <a:ext cx="333375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1010183</xdr:colOff>
      <xdr:row>18</xdr:row>
      <xdr:rowOff>570457</xdr:rowOff>
    </xdr:from>
    <xdr:to>
      <xdr:col>1</xdr:col>
      <xdr:colOff>1343558</xdr:colOff>
      <xdr:row>18</xdr:row>
      <xdr:rowOff>827632</xdr:rowOff>
    </xdr:to>
    <xdr:pic>
      <xdr:nvPicPr>
        <xdr:cNvPr id="5139" name="Picture 19" descr="Pinches PRODUCT IMAGE llq.jpeg">
          <a:extLst>
            <a:ext uri="{FF2B5EF4-FFF2-40B4-BE49-F238E27FC236}">
              <a16:creationId xmlns:a16="http://schemas.microsoft.com/office/drawing/2014/main" id="{9EA726DC-B6F3-4980-A81D-8C9876BF0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633" y="18806106"/>
          <a:ext cx="333375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1890506</xdr:colOff>
      <xdr:row>18</xdr:row>
      <xdr:rowOff>231144</xdr:rowOff>
    </xdr:from>
    <xdr:to>
      <xdr:col>1</xdr:col>
      <xdr:colOff>2223881</xdr:colOff>
      <xdr:row>18</xdr:row>
      <xdr:rowOff>488319</xdr:rowOff>
    </xdr:to>
    <xdr:pic>
      <xdr:nvPicPr>
        <xdr:cNvPr id="5140" name="Picture 20" descr="Slopy PRODUCT IMAGE llq.jpeg">
          <a:extLst>
            <a:ext uri="{FF2B5EF4-FFF2-40B4-BE49-F238E27FC236}">
              <a16:creationId xmlns:a16="http://schemas.microsoft.com/office/drawing/2014/main" id="{6BE555F0-D795-4AD2-BEAA-1D1E02C27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956" y="18466793"/>
          <a:ext cx="333375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75182</xdr:colOff>
      <xdr:row>18</xdr:row>
      <xdr:rowOff>954536</xdr:rowOff>
    </xdr:from>
    <xdr:to>
      <xdr:col>1</xdr:col>
      <xdr:colOff>408557</xdr:colOff>
      <xdr:row>18</xdr:row>
      <xdr:rowOff>1240286</xdr:rowOff>
    </xdr:to>
    <xdr:pic>
      <xdr:nvPicPr>
        <xdr:cNvPr id="5141" name="Picture 21" descr="Spax Crimps PRODUCT IMAGE llq.jpeg">
          <a:extLst>
            <a:ext uri="{FF2B5EF4-FFF2-40B4-BE49-F238E27FC236}">
              <a16:creationId xmlns:a16="http://schemas.microsoft.com/office/drawing/2014/main" id="{7887C2FE-E868-4B2C-8D5E-208660A06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632" y="19190185"/>
          <a:ext cx="333375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1483331</xdr:colOff>
      <xdr:row>18</xdr:row>
      <xdr:rowOff>953857</xdr:rowOff>
    </xdr:from>
    <xdr:to>
      <xdr:col>1</xdr:col>
      <xdr:colOff>1816706</xdr:colOff>
      <xdr:row>18</xdr:row>
      <xdr:rowOff>1201507</xdr:rowOff>
    </xdr:to>
    <xdr:pic>
      <xdr:nvPicPr>
        <xdr:cNvPr id="5142" name="Picture 22" descr="Spax Mini Jugs PRODUCT IMAGE llq.jpeg">
          <a:extLst>
            <a:ext uri="{FF2B5EF4-FFF2-40B4-BE49-F238E27FC236}">
              <a16:creationId xmlns:a16="http://schemas.microsoft.com/office/drawing/2014/main" id="{23797443-8D9B-4120-AC43-BC6DBCFF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4781" y="19189506"/>
          <a:ext cx="333375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434756</xdr:colOff>
      <xdr:row>18</xdr:row>
      <xdr:rowOff>964230</xdr:rowOff>
    </xdr:from>
    <xdr:to>
      <xdr:col>1</xdr:col>
      <xdr:colOff>768131</xdr:colOff>
      <xdr:row>18</xdr:row>
      <xdr:rowOff>1249980</xdr:rowOff>
    </xdr:to>
    <xdr:pic>
      <xdr:nvPicPr>
        <xdr:cNvPr id="5143" name="Picture 23" descr="Spax Set 1 PRODUCT IMAGE llq.jpeg">
          <a:extLst>
            <a:ext uri="{FF2B5EF4-FFF2-40B4-BE49-F238E27FC236}">
              <a16:creationId xmlns:a16="http://schemas.microsoft.com/office/drawing/2014/main" id="{0582F709-0641-4929-A038-DC6F5A03B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206" y="19199879"/>
          <a:ext cx="333375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1892397</xdr:colOff>
      <xdr:row>18</xdr:row>
      <xdr:rowOff>925112</xdr:rowOff>
    </xdr:from>
    <xdr:to>
      <xdr:col>1</xdr:col>
      <xdr:colOff>2225772</xdr:colOff>
      <xdr:row>18</xdr:row>
      <xdr:rowOff>1210862</xdr:rowOff>
    </xdr:to>
    <xdr:pic>
      <xdr:nvPicPr>
        <xdr:cNvPr id="5144" name="Picture 24" descr="Spax Set 2 PRODUCT IMAGE_llq.jpeg">
          <a:extLst>
            <a:ext uri="{FF2B5EF4-FFF2-40B4-BE49-F238E27FC236}">
              <a16:creationId xmlns:a16="http://schemas.microsoft.com/office/drawing/2014/main" id="{990DFFAE-CFF2-4E20-BECC-D09C21FE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847" y="19160761"/>
          <a:ext cx="333375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314325</xdr:colOff>
      <xdr:row>0</xdr:row>
      <xdr:rowOff>209550</xdr:rowOff>
    </xdr:from>
    <xdr:to>
      <xdr:col>10</xdr:col>
      <xdr:colOff>95250</xdr:colOff>
      <xdr:row>0</xdr:row>
      <xdr:rowOff>1876425</xdr:rowOff>
    </xdr:to>
    <xdr:pic>
      <xdr:nvPicPr>
        <xdr:cNvPr id="5145" name="Picture 25" descr="BluePill-Logo.jpeg">
          <a:extLst>
            <a:ext uri="{FF2B5EF4-FFF2-40B4-BE49-F238E27FC236}">
              <a16:creationId xmlns:a16="http://schemas.microsoft.com/office/drawing/2014/main" id="{6E28EF42-4DB7-4F3A-96E1-3756FD8BA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09550"/>
          <a:ext cx="2076450" cy="1666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73837</xdr:colOff>
      <xdr:row>19</xdr:row>
      <xdr:rowOff>51686</xdr:rowOff>
    </xdr:from>
    <xdr:to>
      <xdr:col>1</xdr:col>
      <xdr:colOff>2192965</xdr:colOff>
      <xdr:row>19</xdr:row>
      <xdr:rowOff>1234455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61C67F71-32F9-CF48-A631-2707E2CE3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51" y="19537326"/>
          <a:ext cx="2119128" cy="1182769"/>
        </a:xfrm>
        <a:prstGeom prst="rect">
          <a:avLst/>
        </a:prstGeom>
      </xdr:spPr>
    </xdr:pic>
    <xdr:clientData/>
  </xdr:twoCellAnchor>
  <xdr:twoCellAnchor editAs="oneCell">
    <xdr:from>
      <xdr:col>1</xdr:col>
      <xdr:colOff>273198</xdr:colOff>
      <xdr:row>34</xdr:row>
      <xdr:rowOff>59070</xdr:rowOff>
    </xdr:from>
    <xdr:to>
      <xdr:col>1</xdr:col>
      <xdr:colOff>1749942</xdr:colOff>
      <xdr:row>34</xdr:row>
      <xdr:rowOff>1166628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84EFB9BC-3587-3641-9F57-38DE66614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012" y="38639012"/>
          <a:ext cx="1476744" cy="1107558"/>
        </a:xfrm>
        <a:prstGeom prst="rect">
          <a:avLst/>
        </a:prstGeom>
      </xdr:spPr>
    </xdr:pic>
    <xdr:clientData/>
  </xdr:twoCellAnchor>
  <xdr:twoCellAnchor editAs="oneCell">
    <xdr:from>
      <xdr:col>1</xdr:col>
      <xdr:colOff>199361</xdr:colOff>
      <xdr:row>32</xdr:row>
      <xdr:rowOff>44303</xdr:rowOff>
    </xdr:from>
    <xdr:to>
      <xdr:col>1</xdr:col>
      <xdr:colOff>1941919</xdr:colOff>
      <xdr:row>32</xdr:row>
      <xdr:rowOff>1225053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40476F90-FDED-7040-A17C-CA3F78FC9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175" y="36084245"/>
          <a:ext cx="1742558" cy="1180750"/>
        </a:xfrm>
        <a:prstGeom prst="rect">
          <a:avLst/>
        </a:prstGeom>
      </xdr:spPr>
    </xdr:pic>
    <xdr:clientData/>
  </xdr:twoCellAnchor>
  <xdr:twoCellAnchor editAs="oneCell">
    <xdr:from>
      <xdr:col>1</xdr:col>
      <xdr:colOff>66454</xdr:colOff>
      <xdr:row>28</xdr:row>
      <xdr:rowOff>51686</xdr:rowOff>
    </xdr:from>
    <xdr:to>
      <xdr:col>1</xdr:col>
      <xdr:colOff>2166320</xdr:colOff>
      <xdr:row>28</xdr:row>
      <xdr:rowOff>1196163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8707A4C0-F9F0-F346-BC3D-EC2951AF7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268" y="31011628"/>
          <a:ext cx="2099866" cy="1144477"/>
        </a:xfrm>
        <a:prstGeom prst="rect">
          <a:avLst/>
        </a:prstGeom>
      </xdr:spPr>
    </xdr:pic>
    <xdr:clientData/>
  </xdr:twoCellAnchor>
  <xdr:twoCellAnchor editAs="oneCell">
    <xdr:from>
      <xdr:col>1</xdr:col>
      <xdr:colOff>110756</xdr:colOff>
      <xdr:row>26</xdr:row>
      <xdr:rowOff>66454</xdr:rowOff>
    </xdr:from>
    <xdr:to>
      <xdr:col>1</xdr:col>
      <xdr:colOff>2119128</xdr:colOff>
      <xdr:row>26</xdr:row>
      <xdr:rowOff>1199382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79AA8D6F-9BC9-FC41-9416-8BF2D8CF2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70" y="28486396"/>
          <a:ext cx="2008372" cy="1132928"/>
        </a:xfrm>
        <a:prstGeom prst="rect">
          <a:avLst/>
        </a:prstGeom>
      </xdr:spPr>
    </xdr:pic>
    <xdr:clientData/>
  </xdr:twoCellAnchor>
  <xdr:twoCellAnchor editAs="oneCell">
    <xdr:from>
      <xdr:col>1</xdr:col>
      <xdr:colOff>59070</xdr:colOff>
      <xdr:row>20</xdr:row>
      <xdr:rowOff>59070</xdr:rowOff>
    </xdr:from>
    <xdr:to>
      <xdr:col>1</xdr:col>
      <xdr:colOff>2197658</xdr:colOff>
      <xdr:row>20</xdr:row>
      <xdr:rowOff>1114942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253B03BB-BDA2-E741-BA31-9F6000734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84" y="20829477"/>
          <a:ext cx="2138588" cy="1055872"/>
        </a:xfrm>
        <a:prstGeom prst="rect">
          <a:avLst/>
        </a:prstGeom>
      </xdr:spPr>
    </xdr:pic>
    <xdr:clientData/>
  </xdr:twoCellAnchor>
  <xdr:twoCellAnchor editAs="oneCell">
    <xdr:from>
      <xdr:col>1</xdr:col>
      <xdr:colOff>44302</xdr:colOff>
      <xdr:row>21</xdr:row>
      <xdr:rowOff>95988</xdr:rowOff>
    </xdr:from>
    <xdr:to>
      <xdr:col>1</xdr:col>
      <xdr:colOff>2216071</xdr:colOff>
      <xdr:row>21</xdr:row>
      <xdr:rowOff>1225698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AD045BFB-D213-6040-A4C1-3A8B236C9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116" y="22151162"/>
          <a:ext cx="2171769" cy="112971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7</xdr:row>
      <xdr:rowOff>38100</xdr:rowOff>
    </xdr:from>
    <xdr:to>
      <xdr:col>1</xdr:col>
      <xdr:colOff>2006600</xdr:colOff>
      <xdr:row>7</xdr:row>
      <xdr:rowOff>1031421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7ACAFF81-42EE-EF4F-B5A9-773B64996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7188200"/>
          <a:ext cx="1714500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558800</xdr:colOff>
      <xdr:row>8</xdr:row>
      <xdr:rowOff>38100</xdr:rowOff>
    </xdr:from>
    <xdr:to>
      <xdr:col>1</xdr:col>
      <xdr:colOff>1663700</xdr:colOff>
      <xdr:row>9</xdr:row>
      <xdr:rowOff>2823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2C55BC95-E3D3-8C40-B422-E2D458B43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8255000"/>
          <a:ext cx="1104900" cy="1023056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469900</xdr:colOff>
      <xdr:row>9</xdr:row>
      <xdr:rowOff>38100</xdr:rowOff>
    </xdr:from>
    <xdr:to>
      <xdr:col>1</xdr:col>
      <xdr:colOff>1803400</xdr:colOff>
      <xdr:row>9</xdr:row>
      <xdr:rowOff>1056409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545DDC6C-A661-574C-9861-CC0A7D258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0" y="9321800"/>
          <a:ext cx="1333500" cy="1018309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10</xdr:row>
      <xdr:rowOff>38100</xdr:rowOff>
    </xdr:from>
    <xdr:to>
      <xdr:col>1</xdr:col>
      <xdr:colOff>2057400</xdr:colOff>
      <xdr:row>11</xdr:row>
      <xdr:rowOff>5392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E50D51A8-5878-4E44-BB26-936A0B412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" y="10388600"/>
          <a:ext cx="1739900" cy="103409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11</xdr:row>
      <xdr:rowOff>25400</xdr:rowOff>
    </xdr:from>
    <xdr:to>
      <xdr:col>1</xdr:col>
      <xdr:colOff>2133600</xdr:colOff>
      <xdr:row>12</xdr:row>
      <xdr:rowOff>2776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4A5B3D45-563D-DB4F-81BF-07A00FF84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1442700"/>
          <a:ext cx="1943100" cy="1035709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12</xdr:row>
      <xdr:rowOff>38100</xdr:rowOff>
    </xdr:from>
    <xdr:to>
      <xdr:col>1</xdr:col>
      <xdr:colOff>2057400</xdr:colOff>
      <xdr:row>12</xdr:row>
      <xdr:rowOff>1050405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A76B816D-7CED-8748-AAE1-6DE921FA0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" y="12522200"/>
          <a:ext cx="1739900" cy="1012305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13</xdr:row>
      <xdr:rowOff>76200</xdr:rowOff>
    </xdr:from>
    <xdr:to>
      <xdr:col>1</xdr:col>
      <xdr:colOff>2006600</xdr:colOff>
      <xdr:row>13</xdr:row>
      <xdr:rowOff>1024965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75CCE058-FA47-8F4F-B482-B578815DD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" y="13627100"/>
          <a:ext cx="1612900" cy="948765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14</xdr:row>
      <xdr:rowOff>38100</xdr:rowOff>
    </xdr:from>
    <xdr:to>
      <xdr:col>1</xdr:col>
      <xdr:colOff>1943100</xdr:colOff>
      <xdr:row>14</xdr:row>
      <xdr:rowOff>1031495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67B1B455-5F83-9740-ABBF-B685A1528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" y="14655800"/>
          <a:ext cx="1549400" cy="993395"/>
        </a:xfrm>
        <a:prstGeom prst="rect">
          <a:avLst/>
        </a:prstGeom>
      </xdr:spPr>
    </xdr:pic>
    <xdr:clientData/>
  </xdr:twoCellAnchor>
  <xdr:twoCellAnchor editAs="oneCell">
    <xdr:from>
      <xdr:col>1</xdr:col>
      <xdr:colOff>143867</xdr:colOff>
      <xdr:row>6</xdr:row>
      <xdr:rowOff>406797</xdr:rowOff>
    </xdr:from>
    <xdr:to>
      <xdr:col>1</xdr:col>
      <xdr:colOff>621236</xdr:colOff>
      <xdr:row>6</xdr:row>
      <xdr:rowOff>684539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83BD8A5F-28AA-2143-B49F-02CD8F24A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758" y="6488906"/>
          <a:ext cx="477369" cy="277742"/>
        </a:xfrm>
        <a:prstGeom prst="rect">
          <a:avLst/>
        </a:prstGeom>
      </xdr:spPr>
    </xdr:pic>
    <xdr:clientData/>
  </xdr:twoCellAnchor>
  <xdr:twoCellAnchor editAs="oneCell">
    <xdr:from>
      <xdr:col>1</xdr:col>
      <xdr:colOff>1649989</xdr:colOff>
      <xdr:row>6</xdr:row>
      <xdr:rowOff>91461</xdr:rowOff>
    </xdr:from>
    <xdr:to>
      <xdr:col>1</xdr:col>
      <xdr:colOff>2008017</xdr:colOff>
      <xdr:row>6</xdr:row>
      <xdr:rowOff>364864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28AF156F-FE6B-3045-ACA3-5893DEA39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7880" y="6173570"/>
          <a:ext cx="358028" cy="273403"/>
        </a:xfrm>
        <a:prstGeom prst="rect">
          <a:avLst/>
        </a:prstGeom>
      </xdr:spPr>
    </xdr:pic>
    <xdr:clientData/>
  </xdr:twoCellAnchor>
  <xdr:twoCellAnchor editAs="oneCell">
    <xdr:from>
      <xdr:col>1</xdr:col>
      <xdr:colOff>890352</xdr:colOff>
      <xdr:row>6</xdr:row>
      <xdr:rowOff>409140</xdr:rowOff>
    </xdr:from>
    <xdr:to>
      <xdr:col>1</xdr:col>
      <xdr:colOff>1350363</xdr:colOff>
      <xdr:row>6</xdr:row>
      <xdr:rowOff>682543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281340ED-B6B5-004A-A354-63CECAB9B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3" y="6491249"/>
          <a:ext cx="460011" cy="273403"/>
        </a:xfrm>
        <a:prstGeom prst="rect">
          <a:avLst/>
        </a:prstGeom>
      </xdr:spPr>
    </xdr:pic>
    <xdr:clientData/>
  </xdr:twoCellAnchor>
  <xdr:twoCellAnchor editAs="oneCell">
    <xdr:from>
      <xdr:col>1</xdr:col>
      <xdr:colOff>931212</xdr:colOff>
      <xdr:row>6</xdr:row>
      <xdr:rowOff>97774</xdr:rowOff>
    </xdr:from>
    <xdr:to>
      <xdr:col>1</xdr:col>
      <xdr:colOff>1224144</xdr:colOff>
      <xdr:row>6</xdr:row>
      <xdr:rowOff>369007</xdr:rowOff>
    </xdr:to>
    <xdr:pic>
      <xdr:nvPicPr>
        <xdr:cNvPr id="5120" name="Grafik 5119">
          <a:extLst>
            <a:ext uri="{FF2B5EF4-FFF2-40B4-BE49-F238E27FC236}">
              <a16:creationId xmlns:a16="http://schemas.microsoft.com/office/drawing/2014/main" id="{D5AF9254-C570-474F-A7F8-30E5F4CED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103" y="6179883"/>
          <a:ext cx="292932" cy="271233"/>
        </a:xfrm>
        <a:prstGeom prst="rect">
          <a:avLst/>
        </a:prstGeom>
      </xdr:spPr>
    </xdr:pic>
    <xdr:clientData/>
  </xdr:twoCellAnchor>
  <xdr:twoCellAnchor editAs="oneCell">
    <xdr:from>
      <xdr:col>1</xdr:col>
      <xdr:colOff>1642987</xdr:colOff>
      <xdr:row>6</xdr:row>
      <xdr:rowOff>444226</xdr:rowOff>
    </xdr:from>
    <xdr:to>
      <xdr:col>1</xdr:col>
      <xdr:colOff>2102999</xdr:colOff>
      <xdr:row>6</xdr:row>
      <xdr:rowOff>689421</xdr:rowOff>
    </xdr:to>
    <xdr:pic>
      <xdr:nvPicPr>
        <xdr:cNvPr id="5147" name="Grafik 5146">
          <a:extLst>
            <a:ext uri="{FF2B5EF4-FFF2-40B4-BE49-F238E27FC236}">
              <a16:creationId xmlns:a16="http://schemas.microsoft.com/office/drawing/2014/main" id="{E164697C-A97D-0146-AD94-512AC98B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878" y="6526335"/>
          <a:ext cx="460012" cy="245195"/>
        </a:xfrm>
        <a:prstGeom prst="rect">
          <a:avLst/>
        </a:prstGeom>
      </xdr:spPr>
    </xdr:pic>
    <xdr:clientData/>
  </xdr:twoCellAnchor>
  <xdr:twoCellAnchor editAs="oneCell">
    <xdr:from>
      <xdr:col>1</xdr:col>
      <xdr:colOff>188024</xdr:colOff>
      <xdr:row>6</xdr:row>
      <xdr:rowOff>50906</xdr:rowOff>
    </xdr:from>
    <xdr:to>
      <xdr:col>1</xdr:col>
      <xdr:colOff>734829</xdr:colOff>
      <xdr:row>6</xdr:row>
      <xdr:rowOff>367507</xdr:rowOff>
    </xdr:to>
    <xdr:pic>
      <xdr:nvPicPr>
        <xdr:cNvPr id="5149" name="Grafik 5148">
          <a:extLst>
            <a:ext uri="{FF2B5EF4-FFF2-40B4-BE49-F238E27FC236}">
              <a16:creationId xmlns:a16="http://schemas.microsoft.com/office/drawing/2014/main" id="{AA244397-480A-9548-B8F7-44EDD140C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15" y="6133015"/>
          <a:ext cx="546805" cy="316601"/>
        </a:xfrm>
        <a:prstGeom prst="rect">
          <a:avLst/>
        </a:prstGeom>
      </xdr:spPr>
    </xdr:pic>
    <xdr:clientData/>
  </xdr:twoCellAnchor>
  <xdr:twoCellAnchor editAs="oneCell">
    <xdr:from>
      <xdr:col>1</xdr:col>
      <xdr:colOff>498760</xdr:colOff>
      <xdr:row>6</xdr:row>
      <xdr:rowOff>764666</xdr:rowOff>
    </xdr:from>
    <xdr:to>
      <xdr:col>1</xdr:col>
      <xdr:colOff>941413</xdr:colOff>
      <xdr:row>6</xdr:row>
      <xdr:rowOff>1025050</xdr:rowOff>
    </xdr:to>
    <xdr:pic>
      <xdr:nvPicPr>
        <xdr:cNvPr id="5151" name="Grafik 5150">
          <a:extLst>
            <a:ext uri="{FF2B5EF4-FFF2-40B4-BE49-F238E27FC236}">
              <a16:creationId xmlns:a16="http://schemas.microsoft.com/office/drawing/2014/main" id="{AD9BF66A-03CC-AB4F-A8DA-95CA4BB77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651" y="6846775"/>
          <a:ext cx="442653" cy="260384"/>
        </a:xfrm>
        <a:prstGeom prst="rect">
          <a:avLst/>
        </a:prstGeom>
      </xdr:spPr>
    </xdr:pic>
    <xdr:clientData/>
  </xdr:twoCellAnchor>
  <xdr:twoCellAnchor editAs="oneCell">
    <xdr:from>
      <xdr:col>1</xdr:col>
      <xdr:colOff>1247842</xdr:colOff>
      <xdr:row>6</xdr:row>
      <xdr:rowOff>727539</xdr:rowOff>
    </xdr:from>
    <xdr:to>
      <xdr:col>1</xdr:col>
      <xdr:colOff>1701344</xdr:colOff>
      <xdr:row>6</xdr:row>
      <xdr:rowOff>1018301</xdr:rowOff>
    </xdr:to>
    <xdr:pic>
      <xdr:nvPicPr>
        <xdr:cNvPr id="5153" name="Grafik 5152">
          <a:extLst>
            <a:ext uri="{FF2B5EF4-FFF2-40B4-BE49-F238E27FC236}">
              <a16:creationId xmlns:a16="http://schemas.microsoft.com/office/drawing/2014/main" id="{685AE05F-905A-F049-BBA7-124E14C4E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733" y="6809648"/>
          <a:ext cx="453502" cy="290762"/>
        </a:xfrm>
        <a:prstGeom prst="rect">
          <a:avLst/>
        </a:prstGeom>
      </xdr:spPr>
    </xdr:pic>
    <xdr:clientData/>
  </xdr:twoCellAnchor>
  <xdr:twoCellAnchor editAs="oneCell">
    <xdr:from>
      <xdr:col>1</xdr:col>
      <xdr:colOff>48812</xdr:colOff>
      <xdr:row>18</xdr:row>
      <xdr:rowOff>89844</xdr:rowOff>
    </xdr:from>
    <xdr:to>
      <xdr:col>1</xdr:col>
      <xdr:colOff>513146</xdr:colOff>
      <xdr:row>18</xdr:row>
      <xdr:rowOff>349007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1B3EC086-D249-7F41-BC70-CB9925FE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262" y="18325493"/>
          <a:ext cx="464334" cy="259163"/>
        </a:xfrm>
        <a:prstGeom prst="rect">
          <a:avLst/>
        </a:prstGeom>
      </xdr:spPr>
    </xdr:pic>
    <xdr:clientData/>
  </xdr:twoCellAnchor>
  <xdr:twoCellAnchor editAs="oneCell">
    <xdr:from>
      <xdr:col>1</xdr:col>
      <xdr:colOff>567250</xdr:colOff>
      <xdr:row>18</xdr:row>
      <xdr:rowOff>82913</xdr:rowOff>
    </xdr:from>
    <xdr:to>
      <xdr:col>1</xdr:col>
      <xdr:colOff>920993</xdr:colOff>
      <xdr:row>18</xdr:row>
      <xdr:rowOff>257564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EC31E078-9470-CA43-ACD7-AC532D322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700" y="18318562"/>
          <a:ext cx="353743" cy="174651"/>
        </a:xfrm>
        <a:prstGeom prst="rect">
          <a:avLst/>
        </a:prstGeom>
      </xdr:spPr>
    </xdr:pic>
    <xdr:clientData/>
  </xdr:twoCellAnchor>
  <xdr:twoCellAnchor editAs="oneCell">
    <xdr:from>
      <xdr:col>1</xdr:col>
      <xdr:colOff>726987</xdr:colOff>
      <xdr:row>18</xdr:row>
      <xdr:rowOff>347881</xdr:rowOff>
    </xdr:from>
    <xdr:to>
      <xdr:col>1</xdr:col>
      <xdr:colOff>1101898</xdr:colOff>
      <xdr:row>18</xdr:row>
      <xdr:rowOff>542902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6D622F1D-64B2-8D4E-BC89-BA2ECA035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437" y="18583530"/>
          <a:ext cx="374911" cy="195021"/>
        </a:xfrm>
        <a:prstGeom prst="rect">
          <a:avLst/>
        </a:prstGeom>
      </xdr:spPr>
    </xdr:pic>
    <xdr:clientData/>
  </xdr:twoCellAnchor>
  <xdr:twoCellAnchor editAs="oneCell">
    <xdr:from>
      <xdr:col>1</xdr:col>
      <xdr:colOff>88159</xdr:colOff>
      <xdr:row>18</xdr:row>
      <xdr:rowOff>420365</xdr:rowOff>
    </xdr:from>
    <xdr:to>
      <xdr:col>1</xdr:col>
      <xdr:colOff>494428</xdr:colOff>
      <xdr:row>18</xdr:row>
      <xdr:rowOff>649542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3D8CEAC0-95E8-EC49-B9E1-44FEB6EA8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09" y="18656014"/>
          <a:ext cx="406269" cy="229177"/>
        </a:xfrm>
        <a:prstGeom prst="rect">
          <a:avLst/>
        </a:prstGeom>
      </xdr:spPr>
    </xdr:pic>
    <xdr:clientData/>
  </xdr:twoCellAnchor>
  <xdr:twoCellAnchor editAs="oneCell">
    <xdr:from>
      <xdr:col>1</xdr:col>
      <xdr:colOff>1262957</xdr:colOff>
      <xdr:row>18</xdr:row>
      <xdr:rowOff>337735</xdr:rowOff>
    </xdr:from>
    <xdr:to>
      <xdr:col>1</xdr:col>
      <xdr:colOff>1696567</xdr:colOff>
      <xdr:row>18</xdr:row>
      <xdr:rowOff>574063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FFA01702-962A-754B-B91B-C7B5ABD5C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407" y="18573384"/>
          <a:ext cx="433610" cy="236328"/>
        </a:xfrm>
        <a:prstGeom prst="rect">
          <a:avLst/>
        </a:prstGeom>
      </xdr:spPr>
    </xdr:pic>
    <xdr:clientData/>
  </xdr:twoCellAnchor>
  <xdr:twoCellAnchor editAs="oneCell">
    <xdr:from>
      <xdr:col>1</xdr:col>
      <xdr:colOff>1415254</xdr:colOff>
      <xdr:row>18</xdr:row>
      <xdr:rowOff>679359</xdr:rowOff>
    </xdr:from>
    <xdr:to>
      <xdr:col>1</xdr:col>
      <xdr:colOff>1739783</xdr:colOff>
      <xdr:row>18</xdr:row>
      <xdr:rowOff>899258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E4BDDEC2-44E6-E943-90E6-6346989C4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04" y="18915008"/>
          <a:ext cx="324529" cy="219899"/>
        </a:xfrm>
        <a:prstGeom prst="rect">
          <a:avLst/>
        </a:prstGeom>
      </xdr:spPr>
    </xdr:pic>
    <xdr:clientData/>
  </xdr:twoCellAnchor>
  <xdr:twoCellAnchor editAs="oneCell">
    <xdr:from>
      <xdr:col>1</xdr:col>
      <xdr:colOff>1062526</xdr:colOff>
      <xdr:row>18</xdr:row>
      <xdr:rowOff>946187</xdr:rowOff>
    </xdr:from>
    <xdr:to>
      <xdr:col>1</xdr:col>
      <xdr:colOff>1416720</xdr:colOff>
      <xdr:row>18</xdr:row>
      <xdr:rowOff>1211832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E1DD7CA4-A5F9-304F-9F8C-D959406FE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976" y="19181836"/>
          <a:ext cx="354194" cy="2656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51</xdr:row>
      <xdr:rowOff>38100</xdr:rowOff>
    </xdr:from>
    <xdr:to>
      <xdr:col>1</xdr:col>
      <xdr:colOff>1905000</xdr:colOff>
      <xdr:row>51</xdr:row>
      <xdr:rowOff>1222375</xdr:rowOff>
    </xdr:to>
    <xdr:pic>
      <xdr:nvPicPr>
        <xdr:cNvPr id="6145" name="Picture 1" descr="straightbloc_3105_minisloper_M_10_llq.jpeg">
          <a:extLst>
            <a:ext uri="{FF2B5EF4-FFF2-40B4-BE49-F238E27FC236}">
              <a16:creationId xmlns:a16="http://schemas.microsoft.com/office/drawing/2014/main" id="{9C79A22C-EA78-44DD-A3CC-79EF68D70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61" b="6461"/>
        <a:stretch>
          <a:fillRect/>
        </a:stretch>
      </xdr:blipFill>
      <xdr:spPr bwMode="auto">
        <a:xfrm>
          <a:off x="514350" y="54051200"/>
          <a:ext cx="1657350" cy="1184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473075</xdr:colOff>
      <xdr:row>49</xdr:row>
      <xdr:rowOff>66675</xdr:rowOff>
    </xdr:from>
    <xdr:to>
      <xdr:col>1</xdr:col>
      <xdr:colOff>1749425</xdr:colOff>
      <xdr:row>49</xdr:row>
      <xdr:rowOff>1231900</xdr:rowOff>
    </xdr:to>
    <xdr:pic>
      <xdr:nvPicPr>
        <xdr:cNvPr id="6146" name="Picture 2" descr="straightbloc_3120_crimpy pinches_M_10_llq.jpeg">
          <a:extLst>
            <a:ext uri="{FF2B5EF4-FFF2-40B4-BE49-F238E27FC236}">
              <a16:creationId xmlns:a16="http://schemas.microsoft.com/office/drawing/2014/main" id="{23016A45-4FD9-47FD-B1DE-5663641C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58" b="4558"/>
        <a:stretch>
          <a:fillRect/>
        </a:stretch>
      </xdr:blipFill>
      <xdr:spPr bwMode="auto">
        <a:xfrm>
          <a:off x="739775" y="51539775"/>
          <a:ext cx="1276350" cy="1165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48</xdr:row>
      <xdr:rowOff>50800</xdr:rowOff>
    </xdr:from>
    <xdr:to>
      <xdr:col>1</xdr:col>
      <xdr:colOff>1800225</xdr:colOff>
      <xdr:row>48</xdr:row>
      <xdr:rowOff>1168400</xdr:rowOff>
    </xdr:to>
    <xdr:pic>
      <xdr:nvPicPr>
        <xdr:cNvPr id="6147" name="Picture 3" descr="straightbloc_3121_medium pinches_M_10_llq.jpeg">
          <a:extLst>
            <a:ext uri="{FF2B5EF4-FFF2-40B4-BE49-F238E27FC236}">
              <a16:creationId xmlns:a16="http://schemas.microsoft.com/office/drawing/2014/main" id="{37A3429F-4065-4158-830B-06274107B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0" b="4210"/>
        <a:stretch>
          <a:fillRect/>
        </a:stretch>
      </xdr:blipFill>
      <xdr:spPr bwMode="auto">
        <a:xfrm>
          <a:off x="581025" y="50253900"/>
          <a:ext cx="1485900" cy="1117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107950</xdr:colOff>
      <xdr:row>47</xdr:row>
      <xdr:rowOff>88900</xdr:rowOff>
    </xdr:from>
    <xdr:to>
      <xdr:col>1</xdr:col>
      <xdr:colOff>2041525</xdr:colOff>
      <xdr:row>47</xdr:row>
      <xdr:rowOff>1235075</xdr:rowOff>
    </xdr:to>
    <xdr:pic>
      <xdr:nvPicPr>
        <xdr:cNvPr id="6148" name="Picture 4" descr="straightbloc_3122_bigpinches_L-XL_10_llq.jpeg">
          <a:extLst>
            <a:ext uri="{FF2B5EF4-FFF2-40B4-BE49-F238E27FC236}">
              <a16:creationId xmlns:a16="http://schemas.microsoft.com/office/drawing/2014/main" id="{F0FF34B6-14C7-44DF-AD8F-97FDFEFA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2" b="12552"/>
        <a:stretch>
          <a:fillRect/>
        </a:stretch>
      </xdr:blipFill>
      <xdr:spPr bwMode="auto">
        <a:xfrm>
          <a:off x="374650" y="49022000"/>
          <a:ext cx="1933575" cy="1146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457200</xdr:colOff>
      <xdr:row>46</xdr:row>
      <xdr:rowOff>38100</xdr:rowOff>
    </xdr:from>
    <xdr:to>
      <xdr:col>1</xdr:col>
      <xdr:colOff>1581150</xdr:colOff>
      <xdr:row>46</xdr:row>
      <xdr:rowOff>1193800</xdr:rowOff>
    </xdr:to>
    <xdr:pic>
      <xdr:nvPicPr>
        <xdr:cNvPr id="6149" name="Picture 5" descr="straightbloc_3123_megapinches_XXL_2_llq.jpeg">
          <a:extLst>
            <a:ext uri="{FF2B5EF4-FFF2-40B4-BE49-F238E27FC236}">
              <a16:creationId xmlns:a16="http://schemas.microsoft.com/office/drawing/2014/main" id="{AC45A669-D3C3-4479-9EBD-931F3FF65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6" t="5496" r="5496" b="5496"/>
        <a:stretch>
          <a:fillRect/>
        </a:stretch>
      </xdr:blipFill>
      <xdr:spPr bwMode="auto">
        <a:xfrm>
          <a:off x="723900" y="47701200"/>
          <a:ext cx="1123950" cy="1155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168275</xdr:colOff>
      <xdr:row>44</xdr:row>
      <xdr:rowOff>25400</xdr:rowOff>
    </xdr:from>
    <xdr:to>
      <xdr:col>1</xdr:col>
      <xdr:colOff>1968500</xdr:colOff>
      <xdr:row>44</xdr:row>
      <xdr:rowOff>1181100</xdr:rowOff>
    </xdr:to>
    <xdr:pic>
      <xdr:nvPicPr>
        <xdr:cNvPr id="6150" name="Picture 6" descr="straightbloc_3125_minijugs_M_20_llq.jpeg">
          <a:extLst>
            <a:ext uri="{FF2B5EF4-FFF2-40B4-BE49-F238E27FC236}">
              <a16:creationId xmlns:a16="http://schemas.microsoft.com/office/drawing/2014/main" id="{B8356D1F-544E-4DB0-A7E8-6E58CF883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975" y="45148500"/>
          <a:ext cx="1800225" cy="1155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203200</xdr:colOff>
      <xdr:row>43</xdr:row>
      <xdr:rowOff>34925</xdr:rowOff>
    </xdr:from>
    <xdr:to>
      <xdr:col>1</xdr:col>
      <xdr:colOff>1936750</xdr:colOff>
      <xdr:row>43</xdr:row>
      <xdr:rowOff>1209675</xdr:rowOff>
    </xdr:to>
    <xdr:pic>
      <xdr:nvPicPr>
        <xdr:cNvPr id="6151" name="Picture 7" descr="straightbloc_3126_jugs_L_20_llq.jpeg">
          <a:extLst>
            <a:ext uri="{FF2B5EF4-FFF2-40B4-BE49-F238E27FC236}">
              <a16:creationId xmlns:a16="http://schemas.microsoft.com/office/drawing/2014/main" id="{5D8BD06E-430D-4910-9258-C3A23144B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" t="11134" r="3334" b="11134"/>
        <a:stretch>
          <a:fillRect/>
        </a:stretch>
      </xdr:blipFill>
      <xdr:spPr bwMode="auto">
        <a:xfrm>
          <a:off x="469900" y="43888025"/>
          <a:ext cx="1733550" cy="1174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311150</xdr:colOff>
      <xdr:row>42</xdr:row>
      <xdr:rowOff>76200</xdr:rowOff>
    </xdr:from>
    <xdr:to>
      <xdr:col>1</xdr:col>
      <xdr:colOff>1758950</xdr:colOff>
      <xdr:row>42</xdr:row>
      <xdr:rowOff>1209675</xdr:rowOff>
    </xdr:to>
    <xdr:pic>
      <xdr:nvPicPr>
        <xdr:cNvPr id="6152" name="Picture 8" descr="straightbloc_3127_superjugs_XL-XXL_11_llq.jpeg">
          <a:extLst>
            <a:ext uri="{FF2B5EF4-FFF2-40B4-BE49-F238E27FC236}">
              <a16:creationId xmlns:a16="http://schemas.microsoft.com/office/drawing/2014/main" id="{CBF2F0C7-DC84-42C1-AD6E-BAC7A888B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4" b="9377"/>
        <a:stretch>
          <a:fillRect/>
        </a:stretch>
      </xdr:blipFill>
      <xdr:spPr bwMode="auto">
        <a:xfrm>
          <a:off x="577850" y="42659300"/>
          <a:ext cx="1447800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269875</xdr:colOff>
      <xdr:row>50</xdr:row>
      <xdr:rowOff>38100</xdr:rowOff>
    </xdr:from>
    <xdr:to>
      <xdr:col>1</xdr:col>
      <xdr:colOff>1946275</xdr:colOff>
      <xdr:row>50</xdr:row>
      <xdr:rowOff>1171575</xdr:rowOff>
    </xdr:to>
    <xdr:pic>
      <xdr:nvPicPr>
        <xdr:cNvPr id="6153" name="Picture 9" descr="straightbloc_3128_incutcrimps_M_30_llq.jpeg">
          <a:extLst>
            <a:ext uri="{FF2B5EF4-FFF2-40B4-BE49-F238E27FC236}">
              <a16:creationId xmlns:a16="http://schemas.microsoft.com/office/drawing/2014/main" id="{AC3BD405-FABD-4C8B-9DD3-91C90B081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" t="12244" r="3555" b="12244"/>
        <a:stretch>
          <a:fillRect/>
        </a:stretch>
      </xdr:blipFill>
      <xdr:spPr bwMode="auto">
        <a:xfrm>
          <a:off x="536575" y="52781200"/>
          <a:ext cx="1676400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406400</xdr:colOff>
      <xdr:row>45</xdr:row>
      <xdr:rowOff>22225</xdr:rowOff>
    </xdr:from>
    <xdr:to>
      <xdr:col>1</xdr:col>
      <xdr:colOff>1711325</xdr:colOff>
      <xdr:row>45</xdr:row>
      <xdr:rowOff>1196975</xdr:rowOff>
    </xdr:to>
    <xdr:pic>
      <xdr:nvPicPr>
        <xdr:cNvPr id="6154" name="Picture 10" descr="STRAIGHT BLOC POCKETS_33-1_llq.jpeg">
          <a:extLst>
            <a:ext uri="{FF2B5EF4-FFF2-40B4-BE49-F238E27FC236}">
              <a16:creationId xmlns:a16="http://schemas.microsoft.com/office/drawing/2014/main" id="{1ADC0B04-2305-49F4-94C7-95A44DEBD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05" b="5505"/>
        <a:stretch>
          <a:fillRect/>
        </a:stretch>
      </xdr:blipFill>
      <xdr:spPr bwMode="auto">
        <a:xfrm>
          <a:off x="673100" y="46415325"/>
          <a:ext cx="1304925" cy="1174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38</xdr:row>
      <xdr:rowOff>57150</xdr:rowOff>
    </xdr:from>
    <xdr:to>
      <xdr:col>1</xdr:col>
      <xdr:colOff>1924050</xdr:colOff>
      <xdr:row>38</xdr:row>
      <xdr:rowOff>1114425</xdr:rowOff>
    </xdr:to>
    <xdr:pic>
      <xdr:nvPicPr>
        <xdr:cNvPr id="6155" name="Picture 11" descr="straightbloc_3133_features_XXL_2llq.jpeg">
          <a:extLst>
            <a:ext uri="{FF2B5EF4-FFF2-40B4-BE49-F238E27FC236}">
              <a16:creationId xmlns:a16="http://schemas.microsoft.com/office/drawing/2014/main" id="{2E6156F1-A592-4E65-8EE5-ABB85A143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" t="12604" b="12604"/>
        <a:stretch>
          <a:fillRect/>
        </a:stretch>
      </xdr:blipFill>
      <xdr:spPr bwMode="auto">
        <a:xfrm>
          <a:off x="276225" y="29775150"/>
          <a:ext cx="1876425" cy="1057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323850</xdr:colOff>
      <xdr:row>52</xdr:row>
      <xdr:rowOff>79375</xdr:rowOff>
    </xdr:from>
    <xdr:to>
      <xdr:col>1</xdr:col>
      <xdr:colOff>1905000</xdr:colOff>
      <xdr:row>52</xdr:row>
      <xdr:rowOff>1241425</xdr:rowOff>
    </xdr:to>
    <xdr:pic>
      <xdr:nvPicPr>
        <xdr:cNvPr id="6156" name="Picture 12" descr="Grafik 97">
          <a:extLst>
            <a:ext uri="{FF2B5EF4-FFF2-40B4-BE49-F238E27FC236}">
              <a16:creationId xmlns:a16="http://schemas.microsoft.com/office/drawing/2014/main" id="{2A962D1F-4E0B-428A-AF9C-F62BBA204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55362475"/>
          <a:ext cx="1581150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53</xdr:row>
      <xdr:rowOff>50800</xdr:rowOff>
    </xdr:from>
    <xdr:to>
      <xdr:col>1</xdr:col>
      <xdr:colOff>1800225</xdr:colOff>
      <xdr:row>53</xdr:row>
      <xdr:rowOff>1196975</xdr:rowOff>
    </xdr:to>
    <xdr:pic>
      <xdr:nvPicPr>
        <xdr:cNvPr id="6157" name="Picture 13" descr="Grafik 96">
          <a:extLst>
            <a:ext uri="{FF2B5EF4-FFF2-40B4-BE49-F238E27FC236}">
              <a16:creationId xmlns:a16="http://schemas.microsoft.com/office/drawing/2014/main" id="{03B0644F-4433-4EA7-A20B-A076F87FB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6603900"/>
          <a:ext cx="1543050" cy="1146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1114425</xdr:colOff>
      <xdr:row>36</xdr:row>
      <xdr:rowOff>927100</xdr:rowOff>
    </xdr:from>
    <xdr:to>
      <xdr:col>1</xdr:col>
      <xdr:colOff>1390650</xdr:colOff>
      <xdr:row>36</xdr:row>
      <xdr:rowOff>1117600</xdr:rowOff>
    </xdr:to>
    <xdr:pic>
      <xdr:nvPicPr>
        <xdr:cNvPr id="6158" name="Picture 14" descr="straightbloc_3105_minisloper_M_10_llq.jpeg">
          <a:extLst>
            <a:ext uri="{FF2B5EF4-FFF2-40B4-BE49-F238E27FC236}">
              <a16:creationId xmlns:a16="http://schemas.microsoft.com/office/drawing/2014/main" id="{E04EE153-9466-437E-9C9D-A8C29597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461" b="6461"/>
        <a:stretch>
          <a:fillRect/>
        </a:stretch>
      </xdr:blipFill>
      <xdr:spPr bwMode="auto">
        <a:xfrm>
          <a:off x="1381125" y="35890200"/>
          <a:ext cx="276225" cy="190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269875</xdr:colOff>
      <xdr:row>36</xdr:row>
      <xdr:rowOff>930275</xdr:rowOff>
    </xdr:from>
    <xdr:to>
      <xdr:col>1</xdr:col>
      <xdr:colOff>517525</xdr:colOff>
      <xdr:row>36</xdr:row>
      <xdr:rowOff>1158875</xdr:rowOff>
    </xdr:to>
    <xdr:pic>
      <xdr:nvPicPr>
        <xdr:cNvPr id="6159" name="Picture 15" descr="straightbloc_3120_crimpy pinches_M_10_llq.jpeg">
          <a:extLst>
            <a:ext uri="{FF2B5EF4-FFF2-40B4-BE49-F238E27FC236}">
              <a16:creationId xmlns:a16="http://schemas.microsoft.com/office/drawing/2014/main" id="{03EE934C-837F-470F-A49C-454E0209D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58" b="4558"/>
        <a:stretch>
          <a:fillRect/>
        </a:stretch>
      </xdr:blipFill>
      <xdr:spPr bwMode="auto">
        <a:xfrm>
          <a:off x="536575" y="35893375"/>
          <a:ext cx="247650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1990725</xdr:colOff>
      <xdr:row>36</xdr:row>
      <xdr:rowOff>530225</xdr:rowOff>
    </xdr:from>
    <xdr:to>
      <xdr:col>1</xdr:col>
      <xdr:colOff>2276475</xdr:colOff>
      <xdr:row>36</xdr:row>
      <xdr:rowOff>711200</xdr:rowOff>
    </xdr:to>
    <xdr:pic>
      <xdr:nvPicPr>
        <xdr:cNvPr id="6160" name="Picture 16" descr="straightbloc_3121_medium pinches_M_10_llq.jpeg">
          <a:extLst>
            <a:ext uri="{FF2B5EF4-FFF2-40B4-BE49-F238E27FC236}">
              <a16:creationId xmlns:a16="http://schemas.microsoft.com/office/drawing/2014/main" id="{508F90F8-5AF0-466A-9008-B6B47E4D2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10" b="4210"/>
        <a:stretch>
          <a:fillRect/>
        </a:stretch>
      </xdr:blipFill>
      <xdr:spPr bwMode="auto">
        <a:xfrm>
          <a:off x="2257425" y="35493325"/>
          <a:ext cx="285750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1584325</xdr:colOff>
      <xdr:row>36</xdr:row>
      <xdr:rowOff>536575</xdr:rowOff>
    </xdr:from>
    <xdr:to>
      <xdr:col>1</xdr:col>
      <xdr:colOff>1860550</xdr:colOff>
      <xdr:row>36</xdr:row>
      <xdr:rowOff>708025</xdr:rowOff>
    </xdr:to>
    <xdr:pic>
      <xdr:nvPicPr>
        <xdr:cNvPr id="6161" name="Picture 17" descr="straightbloc_3122_bigpinches_L-XL_10_llq.jpeg">
          <a:extLst>
            <a:ext uri="{FF2B5EF4-FFF2-40B4-BE49-F238E27FC236}">
              <a16:creationId xmlns:a16="http://schemas.microsoft.com/office/drawing/2014/main" id="{9665A847-0F6E-489D-8758-6B6BE0705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2" b="12552"/>
        <a:stretch>
          <a:fillRect/>
        </a:stretch>
      </xdr:blipFill>
      <xdr:spPr bwMode="auto">
        <a:xfrm>
          <a:off x="1851025" y="35499675"/>
          <a:ext cx="276225" cy="171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1235448</xdr:colOff>
      <xdr:row>36</xdr:row>
      <xdr:rowOff>510054</xdr:rowOff>
    </xdr:from>
    <xdr:to>
      <xdr:col>1</xdr:col>
      <xdr:colOff>1511673</xdr:colOff>
      <xdr:row>36</xdr:row>
      <xdr:rowOff>795804</xdr:rowOff>
    </xdr:to>
    <xdr:pic>
      <xdr:nvPicPr>
        <xdr:cNvPr id="6162" name="Picture 18" descr="straightbloc_3123_megapinches_XXL_2_llq.jpeg">
          <a:extLst>
            <a:ext uri="{FF2B5EF4-FFF2-40B4-BE49-F238E27FC236}">
              <a16:creationId xmlns:a16="http://schemas.microsoft.com/office/drawing/2014/main" id="{18261844-0B2E-41E6-8C97-9A85D7C6C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6" t="5496" r="5496" b="5496"/>
        <a:stretch>
          <a:fillRect/>
        </a:stretch>
      </xdr:blipFill>
      <xdr:spPr bwMode="auto">
        <a:xfrm>
          <a:off x="1504389" y="35464936"/>
          <a:ext cx="276225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515471</xdr:colOff>
      <xdr:row>36</xdr:row>
      <xdr:rowOff>566084</xdr:rowOff>
    </xdr:from>
    <xdr:to>
      <xdr:col>1</xdr:col>
      <xdr:colOff>791696</xdr:colOff>
      <xdr:row>36</xdr:row>
      <xdr:rowOff>747059</xdr:rowOff>
    </xdr:to>
    <xdr:pic>
      <xdr:nvPicPr>
        <xdr:cNvPr id="6163" name="Picture 19" descr="straightbloc_3125_minijugs_M_20_llq.jpeg">
          <a:extLst>
            <a:ext uri="{FF2B5EF4-FFF2-40B4-BE49-F238E27FC236}">
              <a16:creationId xmlns:a16="http://schemas.microsoft.com/office/drawing/2014/main" id="{25D5EBF9-D9A1-417E-AFB0-77B0DDCAE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2" y="35520966"/>
          <a:ext cx="27622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162672</xdr:colOff>
      <xdr:row>36</xdr:row>
      <xdr:rowOff>575796</xdr:rowOff>
    </xdr:from>
    <xdr:to>
      <xdr:col>1</xdr:col>
      <xdr:colOff>448422</xdr:colOff>
      <xdr:row>36</xdr:row>
      <xdr:rowOff>756771</xdr:rowOff>
    </xdr:to>
    <xdr:pic>
      <xdr:nvPicPr>
        <xdr:cNvPr id="6164" name="Picture 20" descr="straightbloc_3126_jugs_L_20_llq.jpeg">
          <a:extLst>
            <a:ext uri="{FF2B5EF4-FFF2-40B4-BE49-F238E27FC236}">
              <a16:creationId xmlns:a16="http://schemas.microsoft.com/office/drawing/2014/main" id="{7591995F-745F-4907-88D8-60D153DA1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" t="11134" r="3334" b="11134"/>
        <a:stretch>
          <a:fillRect/>
        </a:stretch>
      </xdr:blipFill>
      <xdr:spPr bwMode="auto">
        <a:xfrm>
          <a:off x="431613" y="35530678"/>
          <a:ext cx="285750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1930961</xdr:colOff>
      <xdr:row>36</xdr:row>
      <xdr:rowOff>121210</xdr:rowOff>
    </xdr:from>
    <xdr:to>
      <xdr:col>1</xdr:col>
      <xdr:colOff>2207186</xdr:colOff>
      <xdr:row>36</xdr:row>
      <xdr:rowOff>321235</xdr:rowOff>
    </xdr:to>
    <xdr:pic>
      <xdr:nvPicPr>
        <xdr:cNvPr id="6165" name="Picture 21" descr="straightbloc_3127_superjugs_XL-XXL_11_llq.jpeg">
          <a:extLst>
            <a:ext uri="{FF2B5EF4-FFF2-40B4-BE49-F238E27FC236}">
              <a16:creationId xmlns:a16="http://schemas.microsoft.com/office/drawing/2014/main" id="{EA6F6AED-1F97-42E2-9220-44FECECAC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54" b="9377"/>
        <a:stretch>
          <a:fillRect/>
        </a:stretch>
      </xdr:blipFill>
      <xdr:spPr bwMode="auto">
        <a:xfrm>
          <a:off x="2199902" y="35076092"/>
          <a:ext cx="276225" cy="200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727075</xdr:colOff>
      <xdr:row>36</xdr:row>
      <xdr:rowOff>955675</xdr:rowOff>
    </xdr:from>
    <xdr:to>
      <xdr:col>1</xdr:col>
      <xdr:colOff>1003300</xdr:colOff>
      <xdr:row>36</xdr:row>
      <xdr:rowOff>1146175</xdr:rowOff>
    </xdr:to>
    <xdr:pic>
      <xdr:nvPicPr>
        <xdr:cNvPr id="6166" name="Picture 22" descr="straightbloc_3128_incutcrimps_M_30_llq.jpeg">
          <a:extLst>
            <a:ext uri="{FF2B5EF4-FFF2-40B4-BE49-F238E27FC236}">
              <a16:creationId xmlns:a16="http://schemas.microsoft.com/office/drawing/2014/main" id="{2274944D-8B0C-4F51-AA5A-46B6E6C8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" t="12244" r="3555" b="12244"/>
        <a:stretch>
          <a:fillRect/>
        </a:stretch>
      </xdr:blipFill>
      <xdr:spPr bwMode="auto">
        <a:xfrm>
          <a:off x="993775" y="35918775"/>
          <a:ext cx="276225" cy="190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891428</xdr:colOff>
      <xdr:row>36</xdr:row>
      <xdr:rowOff>529105</xdr:rowOff>
    </xdr:from>
    <xdr:to>
      <xdr:col>1</xdr:col>
      <xdr:colOff>1148603</xdr:colOff>
      <xdr:row>36</xdr:row>
      <xdr:rowOff>729130</xdr:rowOff>
    </xdr:to>
    <xdr:pic>
      <xdr:nvPicPr>
        <xdr:cNvPr id="6167" name="Picture 23" descr="STRAIGHT BLOC POCKETS_33-1_llq.jpeg">
          <a:extLst>
            <a:ext uri="{FF2B5EF4-FFF2-40B4-BE49-F238E27FC236}">
              <a16:creationId xmlns:a16="http://schemas.microsoft.com/office/drawing/2014/main" id="{51B94DAC-0D5E-47A1-8C92-5EBC18E56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05" b="5505"/>
        <a:stretch>
          <a:fillRect/>
        </a:stretch>
      </xdr:blipFill>
      <xdr:spPr bwMode="auto">
        <a:xfrm>
          <a:off x="1160369" y="35483987"/>
          <a:ext cx="257175" cy="200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421902</xdr:colOff>
      <xdr:row>36</xdr:row>
      <xdr:rowOff>148002</xdr:rowOff>
    </xdr:from>
    <xdr:to>
      <xdr:col>1</xdr:col>
      <xdr:colOff>821765</xdr:colOff>
      <xdr:row>36</xdr:row>
      <xdr:rowOff>423770</xdr:rowOff>
    </xdr:to>
    <xdr:pic>
      <xdr:nvPicPr>
        <xdr:cNvPr id="6168" name="Picture 24" descr="straightbloc_3133_features_XXL_2llq.jpeg">
          <a:extLst>
            <a:ext uri="{FF2B5EF4-FFF2-40B4-BE49-F238E27FC236}">
              <a16:creationId xmlns:a16="http://schemas.microsoft.com/office/drawing/2014/main" id="{029D10E5-9EF6-474B-9D45-C92D4F658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" t="12604" b="12604"/>
        <a:stretch>
          <a:fillRect/>
        </a:stretch>
      </xdr:blipFill>
      <xdr:spPr bwMode="auto">
        <a:xfrm>
          <a:off x="690843" y="35102884"/>
          <a:ext cx="399863" cy="27576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1470025</xdr:colOff>
      <xdr:row>36</xdr:row>
      <xdr:rowOff>914400</xdr:rowOff>
    </xdr:from>
    <xdr:to>
      <xdr:col>1</xdr:col>
      <xdr:colOff>1755775</xdr:colOff>
      <xdr:row>36</xdr:row>
      <xdr:rowOff>1104900</xdr:rowOff>
    </xdr:to>
    <xdr:pic>
      <xdr:nvPicPr>
        <xdr:cNvPr id="6169" name="Picture 25" descr="Grafik 97">
          <a:extLst>
            <a:ext uri="{FF2B5EF4-FFF2-40B4-BE49-F238E27FC236}">
              <a16:creationId xmlns:a16="http://schemas.microsoft.com/office/drawing/2014/main" id="{48B94012-2258-4862-8BE7-AA68B3E9A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725" y="35877500"/>
          <a:ext cx="285750" cy="190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1831975</xdr:colOff>
      <xdr:row>36</xdr:row>
      <xdr:rowOff>901700</xdr:rowOff>
    </xdr:from>
    <xdr:to>
      <xdr:col>1</xdr:col>
      <xdr:colOff>2108200</xdr:colOff>
      <xdr:row>36</xdr:row>
      <xdr:rowOff>1092200</xdr:rowOff>
    </xdr:to>
    <xdr:pic>
      <xdr:nvPicPr>
        <xdr:cNvPr id="6170" name="Picture 26" descr="Grafik 96">
          <a:extLst>
            <a:ext uri="{FF2B5EF4-FFF2-40B4-BE49-F238E27FC236}">
              <a16:creationId xmlns:a16="http://schemas.microsoft.com/office/drawing/2014/main" id="{1B8DD39C-3E19-4F06-9462-30BBE26F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8675" y="35864800"/>
          <a:ext cx="276225" cy="190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314325</xdr:colOff>
      <xdr:row>0</xdr:row>
      <xdr:rowOff>219075</xdr:rowOff>
    </xdr:from>
    <xdr:to>
      <xdr:col>10</xdr:col>
      <xdr:colOff>95250</xdr:colOff>
      <xdr:row>0</xdr:row>
      <xdr:rowOff>1885950</xdr:rowOff>
    </xdr:to>
    <xdr:pic>
      <xdr:nvPicPr>
        <xdr:cNvPr id="6171" name="Picture 27" descr="BluePill-Logo.jpeg">
          <a:extLst>
            <a:ext uri="{FF2B5EF4-FFF2-40B4-BE49-F238E27FC236}">
              <a16:creationId xmlns:a16="http://schemas.microsoft.com/office/drawing/2014/main" id="{20CCD3F6-1B67-4106-ADD4-65C54BADB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19075"/>
          <a:ext cx="2076450" cy="1666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31</xdr:row>
      <xdr:rowOff>47625</xdr:rowOff>
    </xdr:from>
    <xdr:to>
      <xdr:col>1</xdr:col>
      <xdr:colOff>1752600</xdr:colOff>
      <xdr:row>31</xdr:row>
      <xdr:rowOff>1181100</xdr:rowOff>
    </xdr:to>
    <xdr:pic>
      <xdr:nvPicPr>
        <xdr:cNvPr id="6172" name="Picture 28" descr="bigfootholds_orderlist.jpeg">
          <a:extLst>
            <a:ext uri="{FF2B5EF4-FFF2-40B4-BE49-F238E27FC236}">
              <a16:creationId xmlns:a16="http://schemas.microsoft.com/office/drawing/2014/main" id="{7E5C98F9-93B5-4621-8465-FED0E6147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5" t="9395" r="9395" b="9395"/>
        <a:stretch>
          <a:fillRect/>
        </a:stretch>
      </xdr:blipFill>
      <xdr:spPr bwMode="auto">
        <a:xfrm>
          <a:off x="476250" y="23926800"/>
          <a:ext cx="1504950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171450</xdr:colOff>
      <xdr:row>22</xdr:row>
      <xdr:rowOff>19050</xdr:rowOff>
    </xdr:from>
    <xdr:to>
      <xdr:col>1</xdr:col>
      <xdr:colOff>1666875</xdr:colOff>
      <xdr:row>22</xdr:row>
      <xdr:rowOff>1238250</xdr:rowOff>
    </xdr:to>
    <xdr:pic>
      <xdr:nvPicPr>
        <xdr:cNvPr id="6173" name="Picture 29" descr="Flat XX-largehandholds_orderlist.jpeg">
          <a:extLst>
            <a:ext uri="{FF2B5EF4-FFF2-40B4-BE49-F238E27FC236}">
              <a16:creationId xmlns:a16="http://schemas.microsoft.com/office/drawing/2014/main" id="{82370D06-86F6-4F48-B2AE-3E33736A8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17" t="10017" r="10017" b="3885"/>
        <a:stretch>
          <a:fillRect/>
        </a:stretch>
      </xdr:blipFill>
      <xdr:spPr bwMode="auto">
        <a:xfrm>
          <a:off x="400050" y="12496800"/>
          <a:ext cx="1495425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32</xdr:row>
      <xdr:rowOff>47625</xdr:rowOff>
    </xdr:from>
    <xdr:to>
      <xdr:col>1</xdr:col>
      <xdr:colOff>1752600</xdr:colOff>
      <xdr:row>32</xdr:row>
      <xdr:rowOff>1181100</xdr:rowOff>
    </xdr:to>
    <xdr:pic>
      <xdr:nvPicPr>
        <xdr:cNvPr id="6174" name="Picture 30" descr="footholds_orderlist.jpeg">
          <a:extLst>
            <a:ext uri="{FF2B5EF4-FFF2-40B4-BE49-F238E27FC236}">
              <a16:creationId xmlns:a16="http://schemas.microsoft.com/office/drawing/2014/main" id="{E225CBAB-7C58-4B85-BFC1-9E04DFBD7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12" t="10712" r="10712" b="10712"/>
        <a:stretch>
          <a:fillRect/>
        </a:stretch>
      </xdr:blipFill>
      <xdr:spPr bwMode="auto">
        <a:xfrm>
          <a:off x="485775" y="25193625"/>
          <a:ext cx="1495425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76200</xdr:colOff>
      <xdr:row>19</xdr:row>
      <xdr:rowOff>19050</xdr:rowOff>
    </xdr:from>
    <xdr:to>
      <xdr:col>1</xdr:col>
      <xdr:colOff>1895475</xdr:colOff>
      <xdr:row>19</xdr:row>
      <xdr:rowOff>1200150</xdr:rowOff>
    </xdr:to>
    <xdr:pic>
      <xdr:nvPicPr>
        <xdr:cNvPr id="6175" name="Picture 31" descr="gigahandholds_orderlist.jpeg">
          <a:extLst>
            <a:ext uri="{FF2B5EF4-FFF2-40B4-BE49-F238E27FC236}">
              <a16:creationId xmlns:a16="http://schemas.microsoft.com/office/drawing/2014/main" id="{56F4CC0C-6B78-4C54-A2CA-9AA5A758D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5" t="12239" r="3932" b="12239"/>
        <a:stretch>
          <a:fillRect/>
        </a:stretch>
      </xdr:blipFill>
      <xdr:spPr bwMode="auto">
        <a:xfrm>
          <a:off x="304800" y="8696325"/>
          <a:ext cx="1819275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95250</xdr:colOff>
      <xdr:row>18</xdr:row>
      <xdr:rowOff>38100</xdr:rowOff>
    </xdr:from>
    <xdr:to>
      <xdr:col>1</xdr:col>
      <xdr:colOff>1790700</xdr:colOff>
      <xdr:row>18</xdr:row>
      <xdr:rowOff>1162050</xdr:rowOff>
    </xdr:to>
    <xdr:pic>
      <xdr:nvPicPr>
        <xdr:cNvPr id="6176" name="Picture 32" descr="gripfeature_orderlist.jpeg">
          <a:extLst>
            <a:ext uri="{FF2B5EF4-FFF2-40B4-BE49-F238E27FC236}">
              <a16:creationId xmlns:a16="http://schemas.microsoft.com/office/drawing/2014/main" id="{B1FD2967-19D6-47C0-B9B3-10F48F72F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04" b="5504"/>
        <a:stretch>
          <a:fillRect/>
        </a:stretch>
      </xdr:blipFill>
      <xdr:spPr bwMode="auto">
        <a:xfrm>
          <a:off x="323850" y="7448550"/>
          <a:ext cx="169545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25</xdr:row>
      <xdr:rowOff>28575</xdr:rowOff>
    </xdr:from>
    <xdr:to>
      <xdr:col>1</xdr:col>
      <xdr:colOff>1847850</xdr:colOff>
      <xdr:row>25</xdr:row>
      <xdr:rowOff>1228725</xdr:rowOff>
    </xdr:to>
    <xdr:pic>
      <xdr:nvPicPr>
        <xdr:cNvPr id="6177" name="Picture 33" descr="largehandholds_orderlist.jpeg">
          <a:extLst>
            <a:ext uri="{FF2B5EF4-FFF2-40B4-BE49-F238E27FC236}">
              <a16:creationId xmlns:a16="http://schemas.microsoft.com/office/drawing/2014/main" id="{4B95BDC5-7D77-445A-BCFB-46971E63C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52" t="8252" b="8252"/>
        <a:stretch>
          <a:fillRect/>
        </a:stretch>
      </xdr:blipFill>
      <xdr:spPr bwMode="auto">
        <a:xfrm>
          <a:off x="333375" y="16306800"/>
          <a:ext cx="1743075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23</xdr:row>
      <xdr:rowOff>28575</xdr:rowOff>
    </xdr:from>
    <xdr:to>
      <xdr:col>1</xdr:col>
      <xdr:colOff>1952625</xdr:colOff>
      <xdr:row>23</xdr:row>
      <xdr:rowOff>1228725</xdr:rowOff>
    </xdr:to>
    <xdr:pic>
      <xdr:nvPicPr>
        <xdr:cNvPr id="6178" name="Picture 34" descr="ledges_orderlist.jpeg">
          <a:extLst>
            <a:ext uri="{FF2B5EF4-FFF2-40B4-BE49-F238E27FC236}">
              <a16:creationId xmlns:a16="http://schemas.microsoft.com/office/drawing/2014/main" id="{D1E5B73F-9FFE-441D-8941-DFEDC2C75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66" b="7666"/>
        <a:stretch>
          <a:fillRect/>
        </a:stretch>
      </xdr:blipFill>
      <xdr:spPr bwMode="auto">
        <a:xfrm>
          <a:off x="314325" y="13773150"/>
          <a:ext cx="1866900" cy="1200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76200</xdr:colOff>
      <xdr:row>28</xdr:row>
      <xdr:rowOff>28575</xdr:rowOff>
    </xdr:from>
    <xdr:to>
      <xdr:col>1</xdr:col>
      <xdr:colOff>1914525</xdr:colOff>
      <xdr:row>28</xdr:row>
      <xdr:rowOff>1200150</xdr:rowOff>
    </xdr:to>
    <xdr:pic>
      <xdr:nvPicPr>
        <xdr:cNvPr id="6179" name="Picture 35" descr="mediumcrimps_orderlist.jpeg">
          <a:extLst>
            <a:ext uri="{FF2B5EF4-FFF2-40B4-BE49-F238E27FC236}">
              <a16:creationId xmlns:a16="http://schemas.microsoft.com/office/drawing/2014/main" id="{141FF220-EF67-4C0E-B613-C5339BE0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97" b="7997"/>
        <a:stretch>
          <a:fillRect/>
        </a:stretch>
      </xdr:blipFill>
      <xdr:spPr bwMode="auto">
        <a:xfrm>
          <a:off x="304800" y="20107275"/>
          <a:ext cx="1838325" cy="1171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114300</xdr:colOff>
      <xdr:row>25</xdr:row>
      <xdr:rowOff>1257300</xdr:rowOff>
    </xdr:from>
    <xdr:to>
      <xdr:col>1</xdr:col>
      <xdr:colOff>1895475</xdr:colOff>
      <xdr:row>26</xdr:row>
      <xdr:rowOff>1181100</xdr:rowOff>
    </xdr:to>
    <xdr:pic>
      <xdr:nvPicPr>
        <xdr:cNvPr id="6180" name="Picture 36" descr="mediumhandholds_orderlist.jpeg">
          <a:extLst>
            <a:ext uri="{FF2B5EF4-FFF2-40B4-BE49-F238E27FC236}">
              <a16:creationId xmlns:a16="http://schemas.microsoft.com/office/drawing/2014/main" id="{F1B0F6A7-E532-4DA1-AAE3-861139183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33" t="7657" b="7657"/>
        <a:stretch>
          <a:fillRect/>
        </a:stretch>
      </xdr:blipFill>
      <xdr:spPr bwMode="auto">
        <a:xfrm>
          <a:off x="342900" y="17535525"/>
          <a:ext cx="1781175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142875</xdr:colOff>
      <xdr:row>30</xdr:row>
      <xdr:rowOff>28575</xdr:rowOff>
    </xdr:from>
    <xdr:to>
      <xdr:col>1</xdr:col>
      <xdr:colOff>1905000</xdr:colOff>
      <xdr:row>30</xdr:row>
      <xdr:rowOff>1209675</xdr:rowOff>
    </xdr:to>
    <xdr:pic>
      <xdr:nvPicPr>
        <xdr:cNvPr id="6181" name="Picture 37" descr="minispecials_orderlist.jpeg">
          <a:extLst>
            <a:ext uri="{FF2B5EF4-FFF2-40B4-BE49-F238E27FC236}">
              <a16:creationId xmlns:a16="http://schemas.microsoft.com/office/drawing/2014/main" id="{18E22061-44C5-4176-85F9-85AF19D6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7297" b="7297"/>
        <a:stretch>
          <a:fillRect/>
        </a:stretch>
      </xdr:blipFill>
      <xdr:spPr bwMode="auto">
        <a:xfrm>
          <a:off x="371475" y="22640925"/>
          <a:ext cx="1762125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</xdr:colOff>
      <xdr:row>20</xdr:row>
      <xdr:rowOff>38100</xdr:rowOff>
    </xdr:from>
    <xdr:to>
      <xdr:col>1</xdr:col>
      <xdr:colOff>1952625</xdr:colOff>
      <xdr:row>20</xdr:row>
      <xdr:rowOff>1219200</xdr:rowOff>
    </xdr:to>
    <xdr:pic>
      <xdr:nvPicPr>
        <xdr:cNvPr id="6182" name="Picture 38" descr="opengigahandholds_orderlist.jpeg">
          <a:extLst>
            <a:ext uri="{FF2B5EF4-FFF2-40B4-BE49-F238E27FC236}">
              <a16:creationId xmlns:a16="http://schemas.microsoft.com/office/drawing/2014/main" id="{183C141D-FF02-4E5C-9514-64C906CC9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" t="10527" r="1822" b="10527"/>
        <a:stretch>
          <a:fillRect/>
        </a:stretch>
      </xdr:blipFill>
      <xdr:spPr bwMode="auto">
        <a:xfrm>
          <a:off x="257175" y="9982200"/>
          <a:ext cx="1924050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76200</xdr:colOff>
      <xdr:row>29</xdr:row>
      <xdr:rowOff>19050</xdr:rowOff>
    </xdr:from>
    <xdr:to>
      <xdr:col>1</xdr:col>
      <xdr:colOff>1695450</xdr:colOff>
      <xdr:row>29</xdr:row>
      <xdr:rowOff>1200150</xdr:rowOff>
    </xdr:to>
    <xdr:pic>
      <xdr:nvPicPr>
        <xdr:cNvPr id="6183" name="Picture 39" descr="smallcrimps_orderlist.jpeg">
          <a:extLst>
            <a:ext uri="{FF2B5EF4-FFF2-40B4-BE49-F238E27FC236}">
              <a16:creationId xmlns:a16="http://schemas.microsoft.com/office/drawing/2014/main" id="{4740E89A-BA5E-4CED-AAFD-1FD5D9DB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3" t="17087" r="16960" b="6688"/>
        <a:stretch>
          <a:fillRect/>
        </a:stretch>
      </xdr:blipFill>
      <xdr:spPr bwMode="auto">
        <a:xfrm>
          <a:off x="304800" y="21364575"/>
          <a:ext cx="1619250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27</xdr:row>
      <xdr:rowOff>19050</xdr:rowOff>
    </xdr:from>
    <xdr:to>
      <xdr:col>1</xdr:col>
      <xdr:colOff>1847850</xdr:colOff>
      <xdr:row>27</xdr:row>
      <xdr:rowOff>1133475</xdr:rowOff>
    </xdr:to>
    <xdr:pic>
      <xdr:nvPicPr>
        <xdr:cNvPr id="6184" name="Picture 40" descr="smallhandholds_orderlist.jpeg">
          <a:extLst>
            <a:ext uri="{FF2B5EF4-FFF2-40B4-BE49-F238E27FC236}">
              <a16:creationId xmlns:a16="http://schemas.microsoft.com/office/drawing/2014/main" id="{4BC3AAEB-8C0D-478C-B70E-B8312550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9" t="11172" r="389" b="11172"/>
        <a:stretch>
          <a:fillRect/>
        </a:stretch>
      </xdr:blipFill>
      <xdr:spPr bwMode="auto">
        <a:xfrm>
          <a:off x="285750" y="18830925"/>
          <a:ext cx="1790700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66675</xdr:colOff>
      <xdr:row>24</xdr:row>
      <xdr:rowOff>66675</xdr:rowOff>
    </xdr:from>
    <xdr:to>
      <xdr:col>1</xdr:col>
      <xdr:colOff>1924050</xdr:colOff>
      <xdr:row>24</xdr:row>
      <xdr:rowOff>1228725</xdr:rowOff>
    </xdr:to>
    <xdr:pic>
      <xdr:nvPicPr>
        <xdr:cNvPr id="6185" name="Picture 41" descr="X-largehandholds_orderlist.jpeg">
          <a:extLst>
            <a:ext uri="{FF2B5EF4-FFF2-40B4-BE49-F238E27FC236}">
              <a16:creationId xmlns:a16="http://schemas.microsoft.com/office/drawing/2014/main" id="{E64ED13E-77B5-483D-A20A-6B4ADD6CF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5" t="10252" r="2425" b="10252"/>
        <a:stretch>
          <a:fillRect/>
        </a:stretch>
      </xdr:blipFill>
      <xdr:spPr bwMode="auto">
        <a:xfrm>
          <a:off x="295275" y="15078075"/>
          <a:ext cx="1857375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66675</xdr:colOff>
      <xdr:row>21</xdr:row>
      <xdr:rowOff>47625</xdr:rowOff>
    </xdr:from>
    <xdr:to>
      <xdr:col>1</xdr:col>
      <xdr:colOff>1905000</xdr:colOff>
      <xdr:row>21</xdr:row>
      <xdr:rowOff>1228725</xdr:rowOff>
    </xdr:to>
    <xdr:pic>
      <xdr:nvPicPr>
        <xdr:cNvPr id="6186" name="Picture 42" descr="XX-largehandholds_orderlist.jpeg">
          <a:extLst>
            <a:ext uri="{FF2B5EF4-FFF2-40B4-BE49-F238E27FC236}">
              <a16:creationId xmlns:a16="http://schemas.microsoft.com/office/drawing/2014/main" id="{1FF34785-1B6F-47EB-952D-B98BDDC00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7" t="13985" r="4517" b="5817"/>
        <a:stretch>
          <a:fillRect/>
        </a:stretch>
      </xdr:blipFill>
      <xdr:spPr bwMode="auto">
        <a:xfrm>
          <a:off x="295275" y="11258550"/>
          <a:ext cx="1838325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</xdr:colOff>
      <xdr:row>17</xdr:row>
      <xdr:rowOff>447675</xdr:rowOff>
    </xdr:from>
    <xdr:to>
      <xdr:col>1</xdr:col>
      <xdr:colOff>428625</xdr:colOff>
      <xdr:row>17</xdr:row>
      <xdr:rowOff>752475</xdr:rowOff>
    </xdr:to>
    <xdr:pic>
      <xdr:nvPicPr>
        <xdr:cNvPr id="6187" name="Picture 43" descr="Flat XX-largehandholds_orderlist.jpeg">
          <a:extLst>
            <a:ext uri="{FF2B5EF4-FFF2-40B4-BE49-F238E27FC236}">
              <a16:creationId xmlns:a16="http://schemas.microsoft.com/office/drawing/2014/main" id="{627F8A59-6417-4620-8E88-C93120CEA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30" t="9030" r="9030" b="9030"/>
        <a:stretch>
          <a:fillRect/>
        </a:stretch>
      </xdr:blipFill>
      <xdr:spPr bwMode="auto">
        <a:xfrm>
          <a:off x="257175" y="6591300"/>
          <a:ext cx="400050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1381125</xdr:colOff>
      <xdr:row>17</xdr:row>
      <xdr:rowOff>923925</xdr:rowOff>
    </xdr:from>
    <xdr:to>
      <xdr:col>1</xdr:col>
      <xdr:colOff>1647825</xdr:colOff>
      <xdr:row>17</xdr:row>
      <xdr:rowOff>1123950</xdr:rowOff>
    </xdr:to>
    <xdr:pic>
      <xdr:nvPicPr>
        <xdr:cNvPr id="6188" name="Picture 44" descr="bigfootholds_orderlist.jpeg">
          <a:extLst>
            <a:ext uri="{FF2B5EF4-FFF2-40B4-BE49-F238E27FC236}">
              <a16:creationId xmlns:a16="http://schemas.microsoft.com/office/drawing/2014/main" id="{3167EFED-F01E-4533-8035-C25F64FA6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3" t="8813" r="8813" b="8813"/>
        <a:stretch>
          <a:fillRect/>
        </a:stretch>
      </xdr:blipFill>
      <xdr:spPr bwMode="auto">
        <a:xfrm>
          <a:off x="1609725" y="7067550"/>
          <a:ext cx="266700" cy="200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1666875</xdr:colOff>
      <xdr:row>17</xdr:row>
      <xdr:rowOff>933450</xdr:rowOff>
    </xdr:from>
    <xdr:to>
      <xdr:col>1</xdr:col>
      <xdr:colOff>1914525</xdr:colOff>
      <xdr:row>17</xdr:row>
      <xdr:rowOff>1104900</xdr:rowOff>
    </xdr:to>
    <xdr:pic>
      <xdr:nvPicPr>
        <xdr:cNvPr id="6189" name="Picture 45" descr="footholds_orderlist.jpeg">
          <a:extLst>
            <a:ext uri="{FF2B5EF4-FFF2-40B4-BE49-F238E27FC236}">
              <a16:creationId xmlns:a16="http://schemas.microsoft.com/office/drawing/2014/main" id="{561241A7-057F-4FD8-855D-EBBE78D1B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94" t="12335" r="12335" b="12335"/>
        <a:stretch>
          <a:fillRect/>
        </a:stretch>
      </xdr:blipFill>
      <xdr:spPr bwMode="auto">
        <a:xfrm>
          <a:off x="1895475" y="7077075"/>
          <a:ext cx="247650" cy="171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485775</xdr:colOff>
      <xdr:row>17</xdr:row>
      <xdr:rowOff>104775</xdr:rowOff>
    </xdr:from>
    <xdr:to>
      <xdr:col>1</xdr:col>
      <xdr:colOff>904875</xdr:colOff>
      <xdr:row>17</xdr:row>
      <xdr:rowOff>381000</xdr:rowOff>
    </xdr:to>
    <xdr:pic>
      <xdr:nvPicPr>
        <xdr:cNvPr id="6190" name="Picture 46" descr="gigahandholds_orderlist.jpeg">
          <a:extLst>
            <a:ext uri="{FF2B5EF4-FFF2-40B4-BE49-F238E27FC236}">
              <a16:creationId xmlns:a16="http://schemas.microsoft.com/office/drawing/2014/main" id="{DEB9904D-4A05-42FF-86CD-85588DF3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7" t="13077" r="6537" b="13077"/>
        <a:stretch>
          <a:fillRect/>
        </a:stretch>
      </xdr:blipFill>
      <xdr:spPr bwMode="auto">
        <a:xfrm>
          <a:off x="714375" y="6248400"/>
          <a:ext cx="419100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</xdr:colOff>
      <xdr:row>17</xdr:row>
      <xdr:rowOff>76200</xdr:rowOff>
    </xdr:from>
    <xdr:to>
      <xdr:col>1</xdr:col>
      <xdr:colOff>457200</xdr:colOff>
      <xdr:row>17</xdr:row>
      <xdr:rowOff>342900</xdr:rowOff>
    </xdr:to>
    <xdr:pic>
      <xdr:nvPicPr>
        <xdr:cNvPr id="6191" name="Picture 47" descr="gripfeature_orderlist.jpeg">
          <a:extLst>
            <a:ext uri="{FF2B5EF4-FFF2-40B4-BE49-F238E27FC236}">
              <a16:creationId xmlns:a16="http://schemas.microsoft.com/office/drawing/2014/main" id="{7FD4A8AF-64BC-4DCA-BDDF-4026FC27D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80" b="4680"/>
        <a:stretch>
          <a:fillRect/>
        </a:stretch>
      </xdr:blipFill>
      <xdr:spPr bwMode="auto">
        <a:xfrm>
          <a:off x="285750" y="6219825"/>
          <a:ext cx="400050" cy="266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1276350</xdr:colOff>
      <xdr:row>17</xdr:row>
      <xdr:rowOff>533400</xdr:rowOff>
    </xdr:from>
    <xdr:to>
      <xdr:col>1</xdr:col>
      <xdr:colOff>1676400</xdr:colOff>
      <xdr:row>17</xdr:row>
      <xdr:rowOff>790575</xdr:rowOff>
    </xdr:to>
    <xdr:pic>
      <xdr:nvPicPr>
        <xdr:cNvPr id="6192" name="Picture 48" descr="largehandholds_orderlist.jpeg">
          <a:extLst>
            <a:ext uri="{FF2B5EF4-FFF2-40B4-BE49-F238E27FC236}">
              <a16:creationId xmlns:a16="http://schemas.microsoft.com/office/drawing/2014/main" id="{80129C7D-4B62-4E5C-8FFF-93373E435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3" t="9744" b="9744"/>
        <a:stretch>
          <a:fillRect/>
        </a:stretch>
      </xdr:blipFill>
      <xdr:spPr bwMode="auto">
        <a:xfrm>
          <a:off x="1504950" y="6677025"/>
          <a:ext cx="400050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485775</xdr:colOff>
      <xdr:row>17</xdr:row>
      <xdr:rowOff>476250</xdr:rowOff>
    </xdr:from>
    <xdr:to>
      <xdr:col>1</xdr:col>
      <xdr:colOff>885825</xdr:colOff>
      <xdr:row>17</xdr:row>
      <xdr:rowOff>752475</xdr:rowOff>
    </xdr:to>
    <xdr:pic>
      <xdr:nvPicPr>
        <xdr:cNvPr id="6193" name="Picture 49" descr="ledges_orderlist.jpeg">
          <a:extLst>
            <a:ext uri="{FF2B5EF4-FFF2-40B4-BE49-F238E27FC236}">
              <a16:creationId xmlns:a16="http://schemas.microsoft.com/office/drawing/2014/main" id="{62A3CB80-6F8E-4F2D-B4CB-A15BCE152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3" t="6857" b="6857"/>
        <a:stretch>
          <a:fillRect/>
        </a:stretch>
      </xdr:blipFill>
      <xdr:spPr bwMode="auto">
        <a:xfrm>
          <a:off x="714375" y="6619875"/>
          <a:ext cx="400050" cy="276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390525</xdr:colOff>
      <xdr:row>17</xdr:row>
      <xdr:rowOff>923925</xdr:rowOff>
    </xdr:from>
    <xdr:to>
      <xdr:col>1</xdr:col>
      <xdr:colOff>685800</xdr:colOff>
      <xdr:row>17</xdr:row>
      <xdr:rowOff>1114425</xdr:rowOff>
    </xdr:to>
    <xdr:pic>
      <xdr:nvPicPr>
        <xdr:cNvPr id="6194" name="Picture 50" descr="mediumcrimps_orderlist.jpeg">
          <a:extLst>
            <a:ext uri="{FF2B5EF4-FFF2-40B4-BE49-F238E27FC236}">
              <a16:creationId xmlns:a16="http://schemas.microsoft.com/office/drawing/2014/main" id="{1BD0C39C-56FA-40BA-B3DE-444421246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0" t="10471" r="1570" b="10471"/>
        <a:stretch>
          <a:fillRect/>
        </a:stretch>
      </xdr:blipFill>
      <xdr:spPr bwMode="auto">
        <a:xfrm>
          <a:off x="619125" y="7067550"/>
          <a:ext cx="295275" cy="190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1609725</xdr:colOff>
      <xdr:row>17</xdr:row>
      <xdr:rowOff>523875</xdr:rowOff>
    </xdr:from>
    <xdr:to>
      <xdr:col>1</xdr:col>
      <xdr:colOff>1981200</xdr:colOff>
      <xdr:row>17</xdr:row>
      <xdr:rowOff>781050</xdr:rowOff>
    </xdr:to>
    <xdr:pic>
      <xdr:nvPicPr>
        <xdr:cNvPr id="6195" name="Picture 51" descr="mediumhandholds_orderlist.jpeg">
          <a:extLst>
            <a:ext uri="{FF2B5EF4-FFF2-40B4-BE49-F238E27FC236}">
              <a16:creationId xmlns:a16="http://schemas.microsoft.com/office/drawing/2014/main" id="{DA0448B8-6262-47F3-847C-E5532B359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33" t="7657" b="7657"/>
        <a:stretch>
          <a:fillRect/>
        </a:stretch>
      </xdr:blipFill>
      <xdr:spPr bwMode="auto">
        <a:xfrm>
          <a:off x="1838325" y="6667500"/>
          <a:ext cx="371475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1009650</xdr:colOff>
      <xdr:row>17</xdr:row>
      <xdr:rowOff>914400</xdr:rowOff>
    </xdr:from>
    <xdr:to>
      <xdr:col>1</xdr:col>
      <xdr:colOff>1381125</xdr:colOff>
      <xdr:row>17</xdr:row>
      <xdr:rowOff>1171575</xdr:rowOff>
    </xdr:to>
    <xdr:pic>
      <xdr:nvPicPr>
        <xdr:cNvPr id="6196" name="Picture 52" descr="minispecials_orderlist.jpeg">
          <a:extLst>
            <a:ext uri="{FF2B5EF4-FFF2-40B4-BE49-F238E27FC236}">
              <a16:creationId xmlns:a16="http://schemas.microsoft.com/office/drawing/2014/main" id="{A4535936-D02B-4226-B000-120AAF28C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7297" b="7297"/>
        <a:stretch>
          <a:fillRect/>
        </a:stretch>
      </xdr:blipFill>
      <xdr:spPr bwMode="auto">
        <a:xfrm>
          <a:off x="1238250" y="7058025"/>
          <a:ext cx="371475" cy="257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933450</xdr:colOff>
      <xdr:row>17</xdr:row>
      <xdr:rowOff>152400</xdr:rowOff>
    </xdr:from>
    <xdr:to>
      <xdr:col>1</xdr:col>
      <xdr:colOff>1400175</xdr:colOff>
      <xdr:row>17</xdr:row>
      <xdr:rowOff>447675</xdr:rowOff>
    </xdr:to>
    <xdr:pic>
      <xdr:nvPicPr>
        <xdr:cNvPr id="6197" name="Picture 53" descr="opengigahandholds_orderlist.jpeg">
          <a:extLst>
            <a:ext uri="{FF2B5EF4-FFF2-40B4-BE49-F238E27FC236}">
              <a16:creationId xmlns:a16="http://schemas.microsoft.com/office/drawing/2014/main" id="{30A25BC0-2532-408C-B079-A3FA6A360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2" t="10527" r="1822" b="10527"/>
        <a:stretch>
          <a:fillRect/>
        </a:stretch>
      </xdr:blipFill>
      <xdr:spPr bwMode="auto">
        <a:xfrm>
          <a:off x="1162050" y="6296025"/>
          <a:ext cx="466725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666750</xdr:colOff>
      <xdr:row>17</xdr:row>
      <xdr:rowOff>914400</xdr:rowOff>
    </xdr:from>
    <xdr:to>
      <xdr:col>1</xdr:col>
      <xdr:colOff>981075</xdr:colOff>
      <xdr:row>17</xdr:row>
      <xdr:rowOff>1143000</xdr:rowOff>
    </xdr:to>
    <xdr:pic>
      <xdr:nvPicPr>
        <xdr:cNvPr id="6198" name="Picture 54" descr="smallcrimps_orderlist.jpeg">
          <a:extLst>
            <a:ext uri="{FF2B5EF4-FFF2-40B4-BE49-F238E27FC236}">
              <a16:creationId xmlns:a16="http://schemas.microsoft.com/office/drawing/2014/main" id="{B97815CA-4B5B-45FA-9F7F-20C9A6D8E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3" t="17087" r="16960" b="6688"/>
        <a:stretch>
          <a:fillRect/>
        </a:stretch>
      </xdr:blipFill>
      <xdr:spPr bwMode="auto">
        <a:xfrm>
          <a:off x="895350" y="7058025"/>
          <a:ext cx="314325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47625</xdr:colOff>
      <xdr:row>17</xdr:row>
      <xdr:rowOff>895350</xdr:rowOff>
    </xdr:from>
    <xdr:to>
      <xdr:col>1</xdr:col>
      <xdr:colOff>400050</xdr:colOff>
      <xdr:row>17</xdr:row>
      <xdr:rowOff>1123950</xdr:rowOff>
    </xdr:to>
    <xdr:pic>
      <xdr:nvPicPr>
        <xdr:cNvPr id="6199" name="Picture 55" descr="smallhandholds_orderlist.jpeg">
          <a:extLst>
            <a:ext uri="{FF2B5EF4-FFF2-40B4-BE49-F238E27FC236}">
              <a16:creationId xmlns:a16="http://schemas.microsoft.com/office/drawing/2014/main" id="{A27F6E19-27BE-4398-9DEF-874F4A42A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9" t="11172" r="389" b="11172"/>
        <a:stretch>
          <a:fillRect/>
        </a:stretch>
      </xdr:blipFill>
      <xdr:spPr bwMode="auto">
        <a:xfrm>
          <a:off x="276225" y="7038975"/>
          <a:ext cx="352425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923925</xdr:colOff>
      <xdr:row>17</xdr:row>
      <xdr:rowOff>523875</xdr:rowOff>
    </xdr:from>
    <xdr:to>
      <xdr:col>1</xdr:col>
      <xdr:colOff>1285875</xdr:colOff>
      <xdr:row>17</xdr:row>
      <xdr:rowOff>752475</xdr:rowOff>
    </xdr:to>
    <xdr:pic>
      <xdr:nvPicPr>
        <xdr:cNvPr id="6200" name="Picture 56" descr="X-largehandholds_orderlist.jpeg">
          <a:extLst>
            <a:ext uri="{FF2B5EF4-FFF2-40B4-BE49-F238E27FC236}">
              <a16:creationId xmlns:a16="http://schemas.microsoft.com/office/drawing/2014/main" id="{A36F6D63-1B1D-4EA9-8CDE-A86DE8D13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5" t="10252" r="2425" b="10252"/>
        <a:stretch>
          <a:fillRect/>
        </a:stretch>
      </xdr:blipFill>
      <xdr:spPr bwMode="auto">
        <a:xfrm>
          <a:off x="1152525" y="6667500"/>
          <a:ext cx="361950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1409700</xdr:colOff>
      <xdr:row>17</xdr:row>
      <xdr:rowOff>123825</xdr:rowOff>
    </xdr:from>
    <xdr:to>
      <xdr:col>1</xdr:col>
      <xdr:colOff>1895475</xdr:colOff>
      <xdr:row>17</xdr:row>
      <xdr:rowOff>428625</xdr:rowOff>
    </xdr:to>
    <xdr:pic>
      <xdr:nvPicPr>
        <xdr:cNvPr id="6201" name="Picture 57" descr="XX-largehandholds_orderlist.jpeg">
          <a:extLst>
            <a:ext uri="{FF2B5EF4-FFF2-40B4-BE49-F238E27FC236}">
              <a16:creationId xmlns:a16="http://schemas.microsoft.com/office/drawing/2014/main" id="{34FCC9E6-8969-4172-8766-2FC0164D3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7" t="13985" r="4517" b="5817"/>
        <a:stretch>
          <a:fillRect/>
        </a:stretch>
      </xdr:blipFill>
      <xdr:spPr bwMode="auto">
        <a:xfrm>
          <a:off x="1638300" y="6267450"/>
          <a:ext cx="485775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495301</xdr:colOff>
      <xdr:row>10</xdr:row>
      <xdr:rowOff>50800</xdr:rowOff>
    </xdr:from>
    <xdr:to>
      <xdr:col>1</xdr:col>
      <xdr:colOff>1739901</xdr:colOff>
      <xdr:row>10</xdr:row>
      <xdr:rowOff>1209879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0DCC8C4-339B-124E-BCEF-4AE67ED93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6794500"/>
          <a:ext cx="1244600" cy="1159079"/>
        </a:xfrm>
        <a:prstGeom prst="rect">
          <a:avLst/>
        </a:prstGeom>
      </xdr:spPr>
    </xdr:pic>
    <xdr:clientData/>
  </xdr:twoCellAnchor>
  <xdr:oneCellAnchor>
    <xdr:from>
      <xdr:col>1</xdr:col>
      <xdr:colOff>285460</xdr:colOff>
      <xdr:row>12</xdr:row>
      <xdr:rowOff>411396</xdr:rowOff>
    </xdr:from>
    <xdr:ext cx="1663700" cy="1243229"/>
    <xdr:pic>
      <xdr:nvPicPr>
        <xdr:cNvPr id="65" name="Grafik 64">
          <a:extLst>
            <a:ext uri="{FF2B5EF4-FFF2-40B4-BE49-F238E27FC236}">
              <a16:creationId xmlns:a16="http://schemas.microsoft.com/office/drawing/2014/main" id="{0FE5C84F-735A-A441-97BA-FBE468A6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45" y="9720736"/>
          <a:ext cx="1663700" cy="1243229"/>
        </a:xfrm>
        <a:prstGeom prst="rect">
          <a:avLst/>
        </a:prstGeom>
      </xdr:spPr>
    </xdr:pic>
    <xdr:clientData/>
  </xdr:oneCellAnchor>
  <xdr:twoCellAnchor editAs="oneCell">
    <xdr:from>
      <xdr:col>1</xdr:col>
      <xdr:colOff>508000</xdr:colOff>
      <xdr:row>37</xdr:row>
      <xdr:rowOff>279400</xdr:rowOff>
    </xdr:from>
    <xdr:to>
      <xdr:col>1</xdr:col>
      <xdr:colOff>1765300</xdr:colOff>
      <xdr:row>37</xdr:row>
      <xdr:rowOff>1110374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77172D0F-FED3-B841-86DA-B53658116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700" y="36512500"/>
          <a:ext cx="1257300" cy="830974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39</xdr:row>
      <xdr:rowOff>152400</xdr:rowOff>
    </xdr:from>
    <xdr:to>
      <xdr:col>1</xdr:col>
      <xdr:colOff>1905442</xdr:colOff>
      <xdr:row>39</xdr:row>
      <xdr:rowOff>1054100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941EF29B-927C-DD44-B8DA-7CD94A94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8925500"/>
          <a:ext cx="1638742" cy="9017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40</xdr:row>
      <xdr:rowOff>25400</xdr:rowOff>
    </xdr:from>
    <xdr:to>
      <xdr:col>1</xdr:col>
      <xdr:colOff>1968500</xdr:colOff>
      <xdr:row>40</xdr:row>
      <xdr:rowOff>1217717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5AFB1898-43E9-7247-A419-3F0E74E4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40068500"/>
          <a:ext cx="1739900" cy="1192317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41</xdr:row>
      <xdr:rowOff>25400</xdr:rowOff>
    </xdr:from>
    <xdr:to>
      <xdr:col>1</xdr:col>
      <xdr:colOff>2057400</xdr:colOff>
      <xdr:row>41</xdr:row>
      <xdr:rowOff>1269795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DE4469B3-B173-4E4D-876D-666D8156C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338500"/>
          <a:ext cx="1714500" cy="1244395"/>
        </a:xfrm>
        <a:prstGeom prst="rect">
          <a:avLst/>
        </a:prstGeom>
      </xdr:spPr>
    </xdr:pic>
    <xdr:clientData/>
  </xdr:twoCellAnchor>
  <xdr:twoCellAnchor editAs="oneCell">
    <xdr:from>
      <xdr:col>1</xdr:col>
      <xdr:colOff>59766</xdr:colOff>
      <xdr:row>36</xdr:row>
      <xdr:rowOff>155389</xdr:rowOff>
    </xdr:from>
    <xdr:to>
      <xdr:col>1</xdr:col>
      <xdr:colOff>389824</xdr:colOff>
      <xdr:row>36</xdr:row>
      <xdr:rowOff>373531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FC8108F6-E169-C24A-832D-4370586E7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707" y="35110271"/>
          <a:ext cx="330058" cy="218142"/>
        </a:xfrm>
        <a:prstGeom prst="rect">
          <a:avLst/>
        </a:prstGeom>
      </xdr:spPr>
    </xdr:pic>
    <xdr:clientData/>
  </xdr:twoCellAnchor>
  <xdr:twoCellAnchor editAs="oneCell">
    <xdr:from>
      <xdr:col>1</xdr:col>
      <xdr:colOff>877048</xdr:colOff>
      <xdr:row>36</xdr:row>
      <xdr:rowOff>153148</xdr:rowOff>
    </xdr:from>
    <xdr:to>
      <xdr:col>1</xdr:col>
      <xdr:colOff>1180354</xdr:colOff>
      <xdr:row>36</xdr:row>
      <xdr:rowOff>320039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0F63A283-AD4E-C44E-B673-6045CD2C6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989" y="35108030"/>
          <a:ext cx="303306" cy="166891"/>
        </a:xfrm>
        <a:prstGeom prst="rect">
          <a:avLst/>
        </a:prstGeom>
      </xdr:spPr>
    </xdr:pic>
    <xdr:clientData/>
  </xdr:twoCellAnchor>
  <xdr:twoCellAnchor editAs="oneCell">
    <xdr:from>
      <xdr:col>1</xdr:col>
      <xdr:colOff>1242359</xdr:colOff>
      <xdr:row>36</xdr:row>
      <xdr:rowOff>190501</xdr:rowOff>
    </xdr:from>
    <xdr:to>
      <xdr:col>1</xdr:col>
      <xdr:colOff>1486647</xdr:colOff>
      <xdr:row>36</xdr:row>
      <xdr:rowOff>357906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5C744E56-54ED-3748-AFE3-5961FD334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300" y="35145383"/>
          <a:ext cx="244288" cy="167405"/>
        </a:xfrm>
        <a:prstGeom prst="rect">
          <a:avLst/>
        </a:prstGeom>
      </xdr:spPr>
    </xdr:pic>
    <xdr:clientData/>
  </xdr:twoCellAnchor>
  <xdr:twoCellAnchor editAs="oneCell">
    <xdr:from>
      <xdr:col>1</xdr:col>
      <xdr:colOff>1573306</xdr:colOff>
      <xdr:row>36</xdr:row>
      <xdr:rowOff>145677</xdr:rowOff>
    </xdr:from>
    <xdr:to>
      <xdr:col>1</xdr:col>
      <xdr:colOff>1815353</xdr:colOff>
      <xdr:row>36</xdr:row>
      <xdr:rowOff>321356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BAAA2EAB-13FF-9242-9FE1-27D8C3DB5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247" y="35100559"/>
          <a:ext cx="242047" cy="175679"/>
        </a:xfrm>
        <a:prstGeom prst="rect">
          <a:avLst/>
        </a:prstGeom>
      </xdr:spPr>
    </xdr:pic>
    <xdr:clientData/>
  </xdr:twoCellAnchor>
  <xdr:twoCellAnchor editAs="oneCell">
    <xdr:from>
      <xdr:col>1</xdr:col>
      <xdr:colOff>311510</xdr:colOff>
      <xdr:row>11</xdr:row>
      <xdr:rowOff>59905</xdr:rowOff>
    </xdr:from>
    <xdr:to>
      <xdr:col>1</xdr:col>
      <xdr:colOff>1881038</xdr:colOff>
      <xdr:row>11</xdr:row>
      <xdr:rowOff>1232763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EE0A325E-A9BD-7F49-A2C5-9873309A4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095" y="8099245"/>
          <a:ext cx="1569528" cy="11728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4</xdr:row>
      <xdr:rowOff>314325</xdr:rowOff>
    </xdr:from>
    <xdr:to>
      <xdr:col>1</xdr:col>
      <xdr:colOff>1266825</xdr:colOff>
      <xdr:row>4</xdr:row>
      <xdr:rowOff>1000125</xdr:rowOff>
    </xdr:to>
    <xdr:pic>
      <xdr:nvPicPr>
        <xdr:cNvPr id="7169" name="Picture 1" descr="bluewash.jpeg">
          <a:extLst>
            <a:ext uri="{FF2B5EF4-FFF2-40B4-BE49-F238E27FC236}">
              <a16:creationId xmlns:a16="http://schemas.microsoft.com/office/drawing/2014/main" id="{6235A80B-B9D3-49B9-8A15-FBB586C6B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6029325"/>
          <a:ext cx="523875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742950</xdr:colOff>
      <xdr:row>9</xdr:row>
      <xdr:rowOff>314325</xdr:rowOff>
    </xdr:from>
    <xdr:to>
      <xdr:col>1</xdr:col>
      <xdr:colOff>1209675</xdr:colOff>
      <xdr:row>9</xdr:row>
      <xdr:rowOff>981075</xdr:rowOff>
    </xdr:to>
    <xdr:pic>
      <xdr:nvPicPr>
        <xdr:cNvPr id="7170" name="Picture 2" descr="mattwash.jpeg">
          <a:extLst>
            <a:ext uri="{FF2B5EF4-FFF2-40B4-BE49-F238E27FC236}">
              <a16:creationId xmlns:a16="http://schemas.microsoft.com/office/drawing/2014/main" id="{F57F5FF5-CF13-4E89-A698-95D17F6BE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2363450"/>
          <a:ext cx="466725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647700</xdr:colOff>
      <xdr:row>5</xdr:row>
      <xdr:rowOff>152400</xdr:rowOff>
    </xdr:from>
    <xdr:to>
      <xdr:col>1</xdr:col>
      <xdr:colOff>1362075</xdr:colOff>
      <xdr:row>5</xdr:row>
      <xdr:rowOff>1066800</xdr:rowOff>
    </xdr:to>
    <xdr:pic>
      <xdr:nvPicPr>
        <xdr:cNvPr id="7171" name="Picture 3" descr="bluewash.jpeg">
          <a:extLst>
            <a:ext uri="{FF2B5EF4-FFF2-40B4-BE49-F238E27FC236}">
              <a16:creationId xmlns:a16="http://schemas.microsoft.com/office/drawing/2014/main" id="{F0BF3801-9240-414C-8217-DD0A7702D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7134225"/>
          <a:ext cx="7143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609600</xdr:colOff>
      <xdr:row>7</xdr:row>
      <xdr:rowOff>9525</xdr:rowOff>
    </xdr:from>
    <xdr:to>
      <xdr:col>1</xdr:col>
      <xdr:colOff>1533525</xdr:colOff>
      <xdr:row>7</xdr:row>
      <xdr:rowOff>1190625</xdr:rowOff>
    </xdr:to>
    <xdr:pic>
      <xdr:nvPicPr>
        <xdr:cNvPr id="7172" name="Picture 4" descr="bluewash.jpeg">
          <a:extLst>
            <a:ext uri="{FF2B5EF4-FFF2-40B4-BE49-F238E27FC236}">
              <a16:creationId xmlns:a16="http://schemas.microsoft.com/office/drawing/2014/main" id="{057FBD15-4970-4C77-8270-E85B41751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9525000"/>
          <a:ext cx="923925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647700</xdr:colOff>
      <xdr:row>10</xdr:row>
      <xdr:rowOff>123825</xdr:rowOff>
    </xdr:from>
    <xdr:to>
      <xdr:col>1</xdr:col>
      <xdr:colOff>1285875</xdr:colOff>
      <xdr:row>10</xdr:row>
      <xdr:rowOff>1057275</xdr:rowOff>
    </xdr:to>
    <xdr:pic>
      <xdr:nvPicPr>
        <xdr:cNvPr id="7173" name="Picture 5" descr="mattwash.jpeg">
          <a:extLst>
            <a:ext uri="{FF2B5EF4-FFF2-40B4-BE49-F238E27FC236}">
              <a16:creationId xmlns:a16="http://schemas.microsoft.com/office/drawing/2014/main" id="{7A828567-980C-4129-8112-85FB47502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3439775"/>
          <a:ext cx="63817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1066800</xdr:colOff>
      <xdr:row>6</xdr:row>
      <xdr:rowOff>123825</xdr:rowOff>
    </xdr:from>
    <xdr:to>
      <xdr:col>1</xdr:col>
      <xdr:colOff>1781175</xdr:colOff>
      <xdr:row>6</xdr:row>
      <xdr:rowOff>1038225</xdr:rowOff>
    </xdr:to>
    <xdr:pic>
      <xdr:nvPicPr>
        <xdr:cNvPr id="7174" name="Picture 6" descr="bluewash.jpeg">
          <a:extLst>
            <a:ext uri="{FF2B5EF4-FFF2-40B4-BE49-F238E27FC236}">
              <a16:creationId xmlns:a16="http://schemas.microsoft.com/office/drawing/2014/main" id="{58E1BE5E-A256-4D2A-98EB-068AB12D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8372475"/>
          <a:ext cx="7143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352425</xdr:colOff>
      <xdr:row>6</xdr:row>
      <xdr:rowOff>123825</xdr:rowOff>
    </xdr:from>
    <xdr:to>
      <xdr:col>1</xdr:col>
      <xdr:colOff>1066800</xdr:colOff>
      <xdr:row>6</xdr:row>
      <xdr:rowOff>1038225</xdr:rowOff>
    </xdr:to>
    <xdr:pic>
      <xdr:nvPicPr>
        <xdr:cNvPr id="7175" name="Picture 7" descr="bluewash.jpeg">
          <a:extLst>
            <a:ext uri="{FF2B5EF4-FFF2-40B4-BE49-F238E27FC236}">
              <a16:creationId xmlns:a16="http://schemas.microsoft.com/office/drawing/2014/main" id="{7186B95F-45F0-4629-B767-2CAA2F901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8372475"/>
          <a:ext cx="7143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11</xdr:row>
      <xdr:rowOff>142875</xdr:rowOff>
    </xdr:from>
    <xdr:to>
      <xdr:col>1</xdr:col>
      <xdr:colOff>923925</xdr:colOff>
      <xdr:row>11</xdr:row>
      <xdr:rowOff>1076325</xdr:rowOff>
    </xdr:to>
    <xdr:pic>
      <xdr:nvPicPr>
        <xdr:cNvPr id="7176" name="Picture 8" descr="mattwash.jpeg">
          <a:extLst>
            <a:ext uri="{FF2B5EF4-FFF2-40B4-BE49-F238E27FC236}">
              <a16:creationId xmlns:a16="http://schemas.microsoft.com/office/drawing/2014/main" id="{D937EF2C-95BA-4518-9FE0-B2BBB3E86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4725650"/>
          <a:ext cx="63817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1038225</xdr:colOff>
      <xdr:row>11</xdr:row>
      <xdr:rowOff>142875</xdr:rowOff>
    </xdr:from>
    <xdr:to>
      <xdr:col>1</xdr:col>
      <xdr:colOff>1676400</xdr:colOff>
      <xdr:row>11</xdr:row>
      <xdr:rowOff>1076325</xdr:rowOff>
    </xdr:to>
    <xdr:pic>
      <xdr:nvPicPr>
        <xdr:cNvPr id="7177" name="Picture 9" descr="mattwash.jpeg">
          <a:extLst>
            <a:ext uri="{FF2B5EF4-FFF2-40B4-BE49-F238E27FC236}">
              <a16:creationId xmlns:a16="http://schemas.microsoft.com/office/drawing/2014/main" id="{9369225E-B338-467F-89FD-1F78F0784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14725650"/>
          <a:ext cx="63817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12</xdr:row>
      <xdr:rowOff>38100</xdr:rowOff>
    </xdr:from>
    <xdr:to>
      <xdr:col>1</xdr:col>
      <xdr:colOff>1362075</xdr:colOff>
      <xdr:row>12</xdr:row>
      <xdr:rowOff>1152525</xdr:rowOff>
    </xdr:to>
    <xdr:pic>
      <xdr:nvPicPr>
        <xdr:cNvPr id="7178" name="Picture 10" descr="mattwash.jpeg">
          <a:extLst>
            <a:ext uri="{FF2B5EF4-FFF2-40B4-BE49-F238E27FC236}">
              <a16:creationId xmlns:a16="http://schemas.microsoft.com/office/drawing/2014/main" id="{353B68AB-CA5B-4771-8533-BCDC6E09B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5887700"/>
          <a:ext cx="790575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800100</xdr:colOff>
      <xdr:row>8</xdr:row>
      <xdr:rowOff>381000</xdr:rowOff>
    </xdr:from>
    <xdr:to>
      <xdr:col>1</xdr:col>
      <xdr:colOff>1133475</xdr:colOff>
      <xdr:row>8</xdr:row>
      <xdr:rowOff>876300</xdr:rowOff>
    </xdr:to>
    <xdr:pic>
      <xdr:nvPicPr>
        <xdr:cNvPr id="7179" name="Picture 11" descr="mattwash.jpeg">
          <a:extLst>
            <a:ext uri="{FF2B5EF4-FFF2-40B4-BE49-F238E27FC236}">
              <a16:creationId xmlns:a16="http://schemas.microsoft.com/office/drawing/2014/main" id="{D75CC35A-E636-4FE5-B776-F83957EDC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1163300"/>
          <a:ext cx="3333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800100</xdr:colOff>
      <xdr:row>3</xdr:row>
      <xdr:rowOff>333375</xdr:rowOff>
    </xdr:from>
    <xdr:to>
      <xdr:col>1</xdr:col>
      <xdr:colOff>1200150</xdr:colOff>
      <xdr:row>3</xdr:row>
      <xdr:rowOff>847725</xdr:rowOff>
    </xdr:to>
    <xdr:pic>
      <xdr:nvPicPr>
        <xdr:cNvPr id="7180" name="Picture 12" descr="bluewash.jpeg">
          <a:extLst>
            <a:ext uri="{FF2B5EF4-FFF2-40B4-BE49-F238E27FC236}">
              <a16:creationId xmlns:a16="http://schemas.microsoft.com/office/drawing/2014/main" id="{8193728F-0902-4D7B-AD71-E384457FA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4781550"/>
          <a:ext cx="40005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104775</xdr:colOff>
      <xdr:row>24</xdr:row>
      <xdr:rowOff>76200</xdr:rowOff>
    </xdr:from>
    <xdr:to>
      <xdr:col>1</xdr:col>
      <xdr:colOff>1838325</xdr:colOff>
      <xdr:row>24</xdr:row>
      <xdr:rowOff>1209675</xdr:rowOff>
    </xdr:to>
    <xdr:pic>
      <xdr:nvPicPr>
        <xdr:cNvPr id="7181" name="Picture 13" descr="bp_T-shirt_llq.jpeg">
          <a:extLst>
            <a:ext uri="{FF2B5EF4-FFF2-40B4-BE49-F238E27FC236}">
              <a16:creationId xmlns:a16="http://schemas.microsoft.com/office/drawing/2014/main" id="{D057936B-E071-4E6C-B5E5-1761FBA21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41" r="4517"/>
        <a:stretch>
          <a:fillRect/>
        </a:stretch>
      </xdr:blipFill>
      <xdr:spPr bwMode="auto">
        <a:xfrm>
          <a:off x="828675" y="20354925"/>
          <a:ext cx="1733550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285750</xdr:colOff>
      <xdr:row>27</xdr:row>
      <xdr:rowOff>38100</xdr:rowOff>
    </xdr:from>
    <xdr:to>
      <xdr:col>1</xdr:col>
      <xdr:colOff>1733550</xdr:colOff>
      <xdr:row>27</xdr:row>
      <xdr:rowOff>1219200</xdr:rowOff>
    </xdr:to>
    <xdr:pic>
      <xdr:nvPicPr>
        <xdr:cNvPr id="7182" name="Picture 14" descr="bp_CAP_cordblack_llq.jpeg">
          <a:extLst>
            <a:ext uri="{FF2B5EF4-FFF2-40B4-BE49-F238E27FC236}">
              <a16:creationId xmlns:a16="http://schemas.microsoft.com/office/drawing/2014/main" id="{9BCE3131-C84C-4FAC-9243-59F85D166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9" t="9200" r="17896" b="9679"/>
        <a:stretch>
          <a:fillRect/>
        </a:stretch>
      </xdr:blipFill>
      <xdr:spPr bwMode="auto">
        <a:xfrm>
          <a:off x="1009650" y="24117300"/>
          <a:ext cx="1447800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342900</xdr:colOff>
      <xdr:row>26</xdr:row>
      <xdr:rowOff>38100</xdr:rowOff>
    </xdr:from>
    <xdr:to>
      <xdr:col>1</xdr:col>
      <xdr:colOff>1790700</xdr:colOff>
      <xdr:row>26</xdr:row>
      <xdr:rowOff>1219200</xdr:rowOff>
    </xdr:to>
    <xdr:pic>
      <xdr:nvPicPr>
        <xdr:cNvPr id="7183" name="Picture 15" descr="bp_CAP_cordgrey_llq.jpeg">
          <a:extLst>
            <a:ext uri="{FF2B5EF4-FFF2-40B4-BE49-F238E27FC236}">
              <a16:creationId xmlns:a16="http://schemas.microsoft.com/office/drawing/2014/main" id="{29B8C4D8-CB22-451A-BCC4-197192522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4" t="6544" r="6544"/>
        <a:stretch>
          <a:fillRect/>
        </a:stretch>
      </xdr:blipFill>
      <xdr:spPr bwMode="auto">
        <a:xfrm>
          <a:off x="1066800" y="22850475"/>
          <a:ext cx="1447800" cy="1181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28</xdr:row>
      <xdr:rowOff>47625</xdr:rowOff>
    </xdr:from>
    <xdr:to>
      <xdr:col>1</xdr:col>
      <xdr:colOff>1762125</xdr:colOff>
      <xdr:row>28</xdr:row>
      <xdr:rowOff>1209675</xdr:rowOff>
    </xdr:to>
    <xdr:pic>
      <xdr:nvPicPr>
        <xdr:cNvPr id="7184" name="Picture 16" descr="bp_CAP_corkblack_llq.jpeg">
          <a:extLst>
            <a:ext uri="{FF2B5EF4-FFF2-40B4-BE49-F238E27FC236}">
              <a16:creationId xmlns:a16="http://schemas.microsoft.com/office/drawing/2014/main" id="{384DD257-0D9D-4BE1-B0E0-2E818B391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0" t="6900" r="6900" b="2483"/>
        <a:stretch>
          <a:fillRect/>
        </a:stretch>
      </xdr:blipFill>
      <xdr:spPr bwMode="auto">
        <a:xfrm>
          <a:off x="1038225" y="25393650"/>
          <a:ext cx="1447800" cy="1162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638175</xdr:colOff>
      <xdr:row>0</xdr:row>
      <xdr:rowOff>219075</xdr:rowOff>
    </xdr:from>
    <xdr:to>
      <xdr:col>5</xdr:col>
      <xdr:colOff>0</xdr:colOff>
      <xdr:row>0</xdr:row>
      <xdr:rowOff>1895475</xdr:rowOff>
    </xdr:to>
    <xdr:pic>
      <xdr:nvPicPr>
        <xdr:cNvPr id="7186" name="Picture 18" descr="BluePill-Logo.jpeg">
          <a:extLst>
            <a:ext uri="{FF2B5EF4-FFF2-40B4-BE49-F238E27FC236}">
              <a16:creationId xmlns:a16="http://schemas.microsoft.com/office/drawing/2014/main" id="{408A48C7-8EAB-4A54-A731-2272226E7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219075"/>
          <a:ext cx="2085975" cy="1676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 cap="flat" cmpd="sng">
              <a:solidFill>
                <a:srgbClr val="000000"/>
              </a:solidFill>
              <a:prstDash val="solid"/>
              <a:miter lim="400000"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254000</xdr:colOff>
      <xdr:row>25</xdr:row>
      <xdr:rowOff>25400</xdr:rowOff>
    </xdr:from>
    <xdr:to>
      <xdr:col>1</xdr:col>
      <xdr:colOff>2044700</xdr:colOff>
      <xdr:row>25</xdr:row>
      <xdr:rowOff>1220441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5678D88-53E7-FD43-BAA0-D64819A3D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" y="21602700"/>
          <a:ext cx="1790700" cy="11950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25400" cap="flat" cmpd="sng" algn="ctr">
          <a:solidFill>
            <a:srgbClr val="4F81BD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25400" cap="flat" cmpd="sng" algn="ctr">
          <a:solidFill>
            <a:srgbClr val="4F81BD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wrap="none" lIns="18288" tIns="0" rIns="0" bIns="0" upright="1">
        <a:spAutoFit/>
      </a:bodyPr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ral-farben.de/inhalt/anwendung-hilfe/alle-ral-farbnamen/uebersicht-ral-classic-farben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74"/>
  <sheetViews>
    <sheetView showGridLines="0" zoomScale="89" workbookViewId="0">
      <selection activeCell="Z47" sqref="Z47"/>
    </sheetView>
  </sheetViews>
  <sheetFormatPr baseColWidth="10" defaultRowHeight="14.75" customHeight="1"/>
  <cols>
    <col min="1" max="1" width="3.5" style="1" customWidth="1"/>
    <col min="2" max="2" width="18.1640625" style="1" customWidth="1"/>
    <col min="3" max="3" width="22.5" style="1" customWidth="1"/>
    <col min="4" max="19" width="5" style="1" customWidth="1"/>
    <col min="20" max="21" width="11.5" style="1" customWidth="1"/>
    <col min="22" max="22" width="13.83203125" style="1" customWidth="1"/>
    <col min="23" max="23" width="11.5" style="1" customWidth="1"/>
    <col min="24" max="256" width="10.83203125" style="1" customWidth="1"/>
  </cols>
  <sheetData>
    <row r="1" spans="1:23" ht="49.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4"/>
    </row>
    <row r="2" spans="1:23" ht="224.5" customHeight="1">
      <c r="A2" s="5"/>
      <c r="B2" s="716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6"/>
      <c r="T2" s="7"/>
      <c r="U2" s="7"/>
      <c r="V2" s="7"/>
      <c r="W2" s="8"/>
    </row>
    <row r="3" spans="1:23" ht="75.25" customHeight="1">
      <c r="A3" s="5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8"/>
    </row>
    <row r="4" spans="1:23" ht="32.5" customHeight="1">
      <c r="A4" s="9"/>
      <c r="B4" s="7"/>
      <c r="C4" s="758" t="s">
        <v>0</v>
      </c>
      <c r="D4" s="759"/>
      <c r="E4" s="759"/>
      <c r="F4" s="759"/>
      <c r="G4" s="759"/>
      <c r="H4" s="759"/>
      <c r="I4" s="759"/>
      <c r="J4" s="759"/>
      <c r="K4" s="759"/>
      <c r="L4" s="759"/>
      <c r="M4" s="758" t="s">
        <v>1</v>
      </c>
      <c r="N4" s="708"/>
      <c r="O4" s="708"/>
      <c r="P4" s="708"/>
      <c r="Q4" s="708"/>
      <c r="R4" s="759"/>
      <c r="S4" s="759"/>
      <c r="T4" s="759"/>
      <c r="U4" s="759"/>
      <c r="V4" s="759"/>
      <c r="W4" s="11"/>
    </row>
    <row r="5" spans="1:23" ht="14.75" customHeight="1">
      <c r="A5" s="12"/>
      <c r="B5" s="13"/>
      <c r="C5" s="14" t="s">
        <v>2</v>
      </c>
      <c r="D5" s="761"/>
      <c r="E5" s="724"/>
      <c r="F5" s="724"/>
      <c r="G5" s="724"/>
      <c r="H5" s="724"/>
      <c r="I5" s="724"/>
      <c r="J5" s="724"/>
      <c r="K5" s="724"/>
      <c r="L5" s="725"/>
      <c r="M5" s="15"/>
      <c r="N5" s="16"/>
      <c r="O5" s="7"/>
      <c r="P5" s="16"/>
      <c r="Q5" s="14" t="s">
        <v>2</v>
      </c>
      <c r="R5" s="722"/>
      <c r="S5" s="723"/>
      <c r="T5" s="724"/>
      <c r="U5" s="724"/>
      <c r="V5" s="725"/>
      <c r="W5" s="17"/>
    </row>
    <row r="6" spans="1:23" ht="14.75" customHeight="1">
      <c r="A6" s="12"/>
      <c r="B6" s="13"/>
      <c r="C6" s="14" t="s">
        <v>3</v>
      </c>
      <c r="D6" s="712"/>
      <c r="E6" s="706"/>
      <c r="F6" s="706"/>
      <c r="G6" s="706"/>
      <c r="H6" s="706"/>
      <c r="I6" s="706"/>
      <c r="J6" s="706"/>
      <c r="K6" s="706"/>
      <c r="L6" s="707"/>
      <c r="M6" s="15"/>
      <c r="N6" s="16"/>
      <c r="O6" s="7"/>
      <c r="P6" s="16"/>
      <c r="Q6" s="14" t="s">
        <v>3</v>
      </c>
      <c r="R6" s="704"/>
      <c r="S6" s="705"/>
      <c r="T6" s="706"/>
      <c r="U6" s="706"/>
      <c r="V6" s="707"/>
      <c r="W6" s="17"/>
    </row>
    <row r="7" spans="1:23" ht="14.75" customHeight="1">
      <c r="A7" s="12"/>
      <c r="B7" s="13"/>
      <c r="C7" s="14" t="s">
        <v>4</v>
      </c>
      <c r="D7" s="712"/>
      <c r="E7" s="706"/>
      <c r="F7" s="706"/>
      <c r="G7" s="706"/>
      <c r="H7" s="706"/>
      <c r="I7" s="706"/>
      <c r="J7" s="706"/>
      <c r="K7" s="706"/>
      <c r="L7" s="707"/>
      <c r="M7" s="15"/>
      <c r="N7" s="16"/>
      <c r="O7" s="7"/>
      <c r="P7" s="16"/>
      <c r="Q7" s="14" t="s">
        <v>4</v>
      </c>
      <c r="R7" s="704"/>
      <c r="S7" s="705"/>
      <c r="T7" s="706"/>
      <c r="U7" s="706"/>
      <c r="V7" s="707"/>
      <c r="W7" s="17"/>
    </row>
    <row r="8" spans="1:23" ht="14.75" customHeight="1">
      <c r="A8" s="12"/>
      <c r="B8" s="13"/>
      <c r="C8" s="14" t="s">
        <v>5</v>
      </c>
      <c r="D8" s="712"/>
      <c r="E8" s="706"/>
      <c r="F8" s="706"/>
      <c r="G8" s="706"/>
      <c r="H8" s="706"/>
      <c r="I8" s="706"/>
      <c r="J8" s="706"/>
      <c r="K8" s="706"/>
      <c r="L8" s="707"/>
      <c r="M8" s="15"/>
      <c r="N8" s="16"/>
      <c r="O8" s="7"/>
      <c r="P8" s="16"/>
      <c r="Q8" s="14" t="s">
        <v>5</v>
      </c>
      <c r="R8" s="704"/>
      <c r="S8" s="705"/>
      <c r="T8" s="706"/>
      <c r="U8" s="706"/>
      <c r="V8" s="707"/>
      <c r="W8" s="17"/>
    </row>
    <row r="9" spans="1:23" ht="14.75" customHeight="1">
      <c r="A9" s="12"/>
      <c r="B9" s="13"/>
      <c r="C9" s="14" t="s">
        <v>6</v>
      </c>
      <c r="D9" s="712"/>
      <c r="E9" s="706"/>
      <c r="F9" s="706"/>
      <c r="G9" s="706"/>
      <c r="H9" s="706"/>
      <c r="I9" s="706"/>
      <c r="J9" s="706"/>
      <c r="K9" s="706"/>
      <c r="L9" s="707"/>
      <c r="M9" s="15"/>
      <c r="N9" s="16"/>
      <c r="O9" s="7"/>
      <c r="P9" s="16"/>
      <c r="Q9" s="14" t="s">
        <v>7</v>
      </c>
      <c r="R9" s="704"/>
      <c r="S9" s="705"/>
      <c r="T9" s="706"/>
      <c r="U9" s="706"/>
      <c r="V9" s="707"/>
      <c r="W9" s="17"/>
    </row>
    <row r="10" spans="1:23" ht="14.75" customHeight="1">
      <c r="A10" s="12"/>
      <c r="B10" s="13"/>
      <c r="C10" s="14" t="s">
        <v>7</v>
      </c>
      <c r="D10" s="712"/>
      <c r="E10" s="706"/>
      <c r="F10" s="706"/>
      <c r="G10" s="706"/>
      <c r="H10" s="706"/>
      <c r="I10" s="706"/>
      <c r="J10" s="706"/>
      <c r="K10" s="706"/>
      <c r="L10" s="707"/>
      <c r="M10" s="15"/>
      <c r="N10" s="16"/>
      <c r="O10" s="7"/>
      <c r="P10" s="16"/>
      <c r="Q10" s="14" t="s">
        <v>8</v>
      </c>
      <c r="R10" s="704"/>
      <c r="S10" s="705"/>
      <c r="T10" s="706"/>
      <c r="U10" s="706"/>
      <c r="V10" s="707"/>
      <c r="W10" s="17"/>
    </row>
    <row r="11" spans="1:23" ht="14.75" customHeight="1">
      <c r="A11" s="12"/>
      <c r="B11" s="13"/>
      <c r="C11" s="14" t="s">
        <v>8</v>
      </c>
      <c r="D11" s="712"/>
      <c r="E11" s="706"/>
      <c r="F11" s="706"/>
      <c r="G11" s="706"/>
      <c r="H11" s="706"/>
      <c r="I11" s="706"/>
      <c r="J11" s="706"/>
      <c r="K11" s="706"/>
      <c r="L11" s="707"/>
      <c r="M11" s="15"/>
      <c r="N11" s="16"/>
      <c r="O11" s="7"/>
      <c r="P11" s="16"/>
      <c r="Q11" s="14" t="s">
        <v>9</v>
      </c>
      <c r="R11" s="726"/>
      <c r="S11" s="727"/>
      <c r="T11" s="728"/>
      <c r="U11" s="728"/>
      <c r="V11" s="729"/>
      <c r="W11" s="17"/>
    </row>
    <row r="12" spans="1:23" ht="14.75" customHeight="1">
      <c r="A12" s="12"/>
      <c r="B12" s="13"/>
      <c r="C12" s="14" t="s">
        <v>10</v>
      </c>
      <c r="D12" s="712"/>
      <c r="E12" s="706"/>
      <c r="F12" s="706"/>
      <c r="G12" s="706"/>
      <c r="H12" s="706"/>
      <c r="I12" s="706"/>
      <c r="J12" s="706"/>
      <c r="K12" s="706"/>
      <c r="L12" s="707"/>
      <c r="M12" s="15"/>
      <c r="N12" s="16"/>
      <c r="O12" s="7"/>
      <c r="P12" s="16"/>
      <c r="Q12" s="18"/>
      <c r="R12" s="19"/>
      <c r="S12" s="19"/>
      <c r="T12" s="20"/>
      <c r="U12" s="20"/>
      <c r="V12" s="20"/>
      <c r="W12" s="21"/>
    </row>
    <row r="13" spans="1:23" ht="14.75" customHeight="1">
      <c r="A13" s="12"/>
      <c r="B13" s="13"/>
      <c r="C13" s="14" t="s">
        <v>9</v>
      </c>
      <c r="D13" s="712"/>
      <c r="E13" s="706"/>
      <c r="F13" s="706"/>
      <c r="G13" s="706"/>
      <c r="H13" s="706"/>
      <c r="I13" s="706"/>
      <c r="J13" s="706"/>
      <c r="K13" s="706"/>
      <c r="L13" s="707"/>
      <c r="M13" s="15"/>
      <c r="N13" s="16"/>
      <c r="O13" s="717"/>
      <c r="P13" s="708"/>
      <c r="Q13" s="708"/>
      <c r="R13" s="708"/>
      <c r="S13" s="708"/>
      <c r="T13" s="708"/>
      <c r="U13" s="708"/>
      <c r="V13" s="708"/>
      <c r="W13" s="21"/>
    </row>
    <row r="14" spans="1:23" ht="14.75" customHeight="1">
      <c r="A14" s="12"/>
      <c r="B14" s="13"/>
      <c r="C14" s="14" t="s">
        <v>11</v>
      </c>
      <c r="D14" s="712"/>
      <c r="E14" s="706"/>
      <c r="F14" s="706"/>
      <c r="G14" s="706"/>
      <c r="H14" s="706"/>
      <c r="I14" s="706"/>
      <c r="J14" s="706"/>
      <c r="K14" s="706"/>
      <c r="L14" s="707"/>
      <c r="M14" s="15"/>
      <c r="N14" s="16"/>
      <c r="O14" s="708"/>
      <c r="P14" s="708"/>
      <c r="Q14" s="708"/>
      <c r="R14" s="708"/>
      <c r="S14" s="708"/>
      <c r="T14" s="708"/>
      <c r="U14" s="708"/>
      <c r="V14" s="708"/>
      <c r="W14" s="21"/>
    </row>
    <row r="15" spans="1:23" ht="14.75" customHeight="1">
      <c r="A15" s="12"/>
      <c r="B15" s="13"/>
      <c r="C15" s="14" t="s">
        <v>12</v>
      </c>
      <c r="D15" s="747"/>
      <c r="E15" s="728"/>
      <c r="F15" s="728"/>
      <c r="G15" s="729"/>
      <c r="H15" s="747"/>
      <c r="I15" s="728"/>
      <c r="J15" s="728"/>
      <c r="K15" s="729"/>
      <c r="L15" s="726"/>
      <c r="M15" s="15"/>
      <c r="N15" s="16"/>
      <c r="O15" s="708"/>
      <c r="P15" s="708"/>
      <c r="Q15" s="708"/>
      <c r="R15" s="708"/>
      <c r="S15" s="708"/>
      <c r="T15" s="708"/>
      <c r="U15" s="708"/>
      <c r="V15" s="708"/>
      <c r="W15" s="21"/>
    </row>
    <row r="16" spans="1:23" ht="13.75" customHeight="1">
      <c r="A16" s="9"/>
      <c r="B16" s="22"/>
      <c r="C16" s="16"/>
      <c r="D16" s="23"/>
      <c r="E16" s="23"/>
      <c r="F16" s="23"/>
      <c r="G16" s="23"/>
      <c r="H16" s="23"/>
      <c r="I16" s="23"/>
      <c r="J16" s="23"/>
      <c r="K16" s="23"/>
      <c r="L16" s="23"/>
      <c r="M16" s="16"/>
      <c r="N16" s="16"/>
      <c r="O16" s="708"/>
      <c r="P16" s="708"/>
      <c r="Q16" s="708"/>
      <c r="R16" s="708"/>
      <c r="S16" s="708"/>
      <c r="T16" s="708"/>
      <c r="U16" s="708"/>
      <c r="V16" s="708"/>
      <c r="W16" s="11"/>
    </row>
    <row r="17" spans="1:23" ht="54.75" customHeight="1">
      <c r="A17" s="9"/>
      <c r="B17" s="22"/>
      <c r="C17" s="16"/>
      <c r="D17" s="717" t="s">
        <v>13</v>
      </c>
      <c r="E17" s="708"/>
      <c r="F17" s="708"/>
      <c r="G17" s="708"/>
      <c r="H17" s="708"/>
      <c r="I17" s="708"/>
      <c r="J17" s="708"/>
      <c r="K17" s="708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11"/>
    </row>
    <row r="18" spans="1:23" ht="9" customHeight="1">
      <c r="A18" s="9"/>
      <c r="B18" s="2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22"/>
      <c r="S18" s="22"/>
      <c r="T18" s="22"/>
      <c r="U18" s="22"/>
      <c r="V18" s="22"/>
      <c r="W18" s="11"/>
    </row>
    <row r="19" spans="1:23" ht="26.25" customHeight="1">
      <c r="A19" s="9"/>
      <c r="B19" s="22"/>
      <c r="C19" s="24" t="s">
        <v>14</v>
      </c>
      <c r="D19" s="755">
        <f>D44+D54+D59+D49+D63+D64+D68+D69</f>
        <v>0</v>
      </c>
      <c r="E19" s="751"/>
      <c r="F19" s="751"/>
      <c r="G19" s="751"/>
      <c r="H19" s="26"/>
      <c r="I19" s="26"/>
      <c r="J19" s="26"/>
      <c r="K19" s="26"/>
      <c r="L19" s="26"/>
      <c r="M19" s="7"/>
      <c r="N19" s="7"/>
      <c r="O19" s="7"/>
      <c r="P19" s="7"/>
      <c r="Q19" s="26"/>
      <c r="R19" s="22"/>
      <c r="S19" s="22"/>
      <c r="T19" s="22"/>
      <c r="U19" s="22"/>
      <c r="V19" s="22"/>
      <c r="W19" s="11"/>
    </row>
    <row r="20" spans="1:23" ht="26" customHeight="1">
      <c r="A20" s="9"/>
      <c r="B20" s="22"/>
      <c r="C20" s="24" t="s">
        <v>15</v>
      </c>
      <c r="D20" s="750">
        <f>D45+D50+D55+D60+D65</f>
        <v>0</v>
      </c>
      <c r="E20" s="751"/>
      <c r="F20" s="751"/>
      <c r="G20" s="751"/>
      <c r="H20" s="26"/>
      <c r="I20" s="26"/>
      <c r="J20" s="26"/>
      <c r="K20" s="26"/>
      <c r="L20" s="26"/>
      <c r="M20" s="7"/>
      <c r="N20" s="7"/>
      <c r="O20" s="7"/>
      <c r="P20" s="7"/>
      <c r="Q20" s="22"/>
      <c r="R20" s="22"/>
      <c r="S20" s="22"/>
      <c r="T20" s="22"/>
      <c r="U20" s="22"/>
      <c r="V20" s="22"/>
      <c r="W20" s="11"/>
    </row>
    <row r="21" spans="1:23" ht="26" customHeight="1">
      <c r="A21" s="9"/>
      <c r="B21" s="22"/>
      <c r="C21" s="24" t="s">
        <v>16</v>
      </c>
      <c r="D21" s="715" t="s">
        <v>17</v>
      </c>
      <c r="E21" s="708"/>
      <c r="F21" s="708"/>
      <c r="G21" s="708"/>
      <c r="H21" s="26"/>
      <c r="I21" s="26"/>
      <c r="J21" s="26"/>
      <c r="K21" s="26"/>
      <c r="L21" s="26"/>
      <c r="M21" s="7"/>
      <c r="N21" s="7"/>
      <c r="O21" s="7"/>
      <c r="P21" s="7"/>
      <c r="Q21" s="26"/>
      <c r="R21" s="22"/>
      <c r="S21" s="22"/>
      <c r="T21" s="22"/>
      <c r="U21" s="22"/>
      <c r="V21" s="22"/>
      <c r="W21" s="11"/>
    </row>
    <row r="22" spans="1:23" ht="32.25" customHeight="1">
      <c r="A22" s="9"/>
      <c r="B22" s="22"/>
      <c r="C22" s="24" t="s">
        <v>18</v>
      </c>
      <c r="D22" s="740" t="e">
        <f>D46+D51+D56+D61+D66+D70</f>
        <v>#VALUE!</v>
      </c>
      <c r="E22" s="741"/>
      <c r="F22" s="741"/>
      <c r="G22" s="741"/>
      <c r="H22" s="27" t="s">
        <v>19</v>
      </c>
      <c r="I22" s="28"/>
      <c r="J22" s="28"/>
      <c r="K22" s="28"/>
      <c r="L22" s="28"/>
      <c r="M22" s="29"/>
      <c r="N22" s="29"/>
      <c r="O22" s="29"/>
      <c r="P22" s="29"/>
      <c r="Q22" s="30"/>
      <c r="R22" s="31"/>
      <c r="S22" s="31"/>
      <c r="T22" s="31"/>
      <c r="U22" s="31"/>
      <c r="V22" s="31"/>
      <c r="W22" s="11"/>
    </row>
    <row r="23" spans="1:23" ht="98.75" customHeight="1">
      <c r="A23" s="9"/>
      <c r="B23" s="22"/>
      <c r="C23" s="32" t="s">
        <v>20</v>
      </c>
      <c r="D23" s="730" t="s">
        <v>21</v>
      </c>
      <c r="E23" s="731"/>
      <c r="F23" s="731"/>
      <c r="G23" s="731"/>
      <c r="H23" s="731"/>
      <c r="I23" s="732"/>
      <c r="J23" s="733"/>
      <c r="K23" s="731"/>
      <c r="L23" s="731"/>
      <c r="M23" s="731"/>
      <c r="N23" s="734"/>
      <c r="O23" s="732"/>
      <c r="P23" s="735"/>
      <c r="Q23" s="731"/>
      <c r="R23" s="731"/>
      <c r="S23" s="731"/>
      <c r="T23" s="731"/>
      <c r="U23" s="732"/>
      <c r="V23" s="736"/>
      <c r="W23" s="35"/>
    </row>
    <row r="24" spans="1:23" ht="34" customHeight="1">
      <c r="A24" s="9"/>
      <c r="B24" s="22"/>
      <c r="C24" s="36"/>
      <c r="D24" s="37"/>
      <c r="E24" s="16"/>
      <c r="F24" s="16"/>
      <c r="G24" s="16"/>
      <c r="H24" s="16"/>
      <c r="I24" s="38"/>
      <c r="J24" s="39"/>
      <c r="K24" s="15"/>
      <c r="L24" s="16"/>
      <c r="M24" s="38"/>
      <c r="N24" s="40"/>
      <c r="O24" s="15"/>
      <c r="P24" s="16"/>
      <c r="Q24" s="16"/>
      <c r="R24" s="22"/>
      <c r="S24" s="22"/>
      <c r="T24" s="22"/>
      <c r="U24" s="22"/>
      <c r="V24" s="41"/>
      <c r="W24" s="35"/>
    </row>
    <row r="25" spans="1:23" ht="14.75" customHeight="1">
      <c r="A25" s="9"/>
      <c r="B25" s="22"/>
      <c r="C25" s="42"/>
      <c r="D25" s="37"/>
      <c r="E25" s="753"/>
      <c r="F25" s="708"/>
      <c r="G25" s="708"/>
      <c r="H25" s="16"/>
      <c r="I25" s="719" t="s">
        <v>22</v>
      </c>
      <c r="J25" s="720"/>
      <c r="K25" s="708"/>
      <c r="L25" s="45" t="s">
        <v>23</v>
      </c>
      <c r="M25" s="719" t="s">
        <v>24</v>
      </c>
      <c r="N25" s="720"/>
      <c r="O25" s="708"/>
      <c r="P25" s="16"/>
      <c r="Q25" s="708"/>
      <c r="R25" s="708"/>
      <c r="S25" s="708"/>
      <c r="T25" s="708"/>
      <c r="U25" s="708"/>
      <c r="V25" s="709"/>
      <c r="W25" s="35"/>
    </row>
    <row r="26" spans="1:23" ht="14.75" customHeight="1">
      <c r="A26" s="9"/>
      <c r="B26" s="22"/>
      <c r="C26" s="42"/>
      <c r="D26" s="37"/>
      <c r="E26" s="46"/>
      <c r="F26" s="708"/>
      <c r="G26" s="708"/>
      <c r="H26" s="16"/>
      <c r="I26" s="7"/>
      <c r="J26" s="43"/>
      <c r="K26" s="47" t="e">
        <f>IF(AND(F26&lt;=D$22,D$22&lt;F27),D$22*(1-1*J26),0)</f>
        <v>#VALUE!</v>
      </c>
      <c r="L26" s="45"/>
      <c r="M26" s="45"/>
      <c r="N26" s="45"/>
      <c r="O26" s="48" t="e">
        <f>IF(AND(F26&lt;=D$22,D$22&lt;F27),D$22*(1-1*N26),0)</f>
        <v>#VALUE!</v>
      </c>
      <c r="P26" s="16"/>
      <c r="Q26" s="708"/>
      <c r="R26" s="708"/>
      <c r="S26" s="708"/>
      <c r="T26" s="708"/>
      <c r="U26" s="708"/>
      <c r="V26" s="709"/>
      <c r="W26" s="35"/>
    </row>
    <row r="27" spans="1:23" ht="14.75" customHeight="1">
      <c r="A27" s="9"/>
      <c r="B27" s="22"/>
      <c r="C27" s="42"/>
      <c r="D27" s="37"/>
      <c r="E27" s="49" t="s">
        <v>25</v>
      </c>
      <c r="F27" s="743">
        <v>1250</v>
      </c>
      <c r="G27" s="708"/>
      <c r="H27" s="16"/>
      <c r="I27" s="7"/>
      <c r="J27" s="50">
        <v>0.05</v>
      </c>
      <c r="K27" s="47" t="e">
        <f>IF(AND(F27&lt;=(D$22-(D$70+D$66)),(D$22-(D$70+D$66))&lt;F28),(D$22-(D$70+D$66))*(1-1*J27),0)</f>
        <v>#VALUE!</v>
      </c>
      <c r="L27" s="45"/>
      <c r="M27" s="45"/>
      <c r="N27" s="45"/>
      <c r="O27" s="48" t="e">
        <f>IF(AND(F27&lt;=(D$22-(D$70+D$66)),(D$22-(D$70+D$66))&lt;F28),(D$22-(D$70+D$66))*(1-1*N27),0)</f>
        <v>#VALUE!</v>
      </c>
      <c r="P27" s="16"/>
      <c r="Q27" s="708"/>
      <c r="R27" s="708"/>
      <c r="S27" s="708"/>
      <c r="T27" s="708"/>
      <c r="U27" s="708"/>
      <c r="V27" s="709"/>
      <c r="W27" s="35"/>
    </row>
    <row r="28" spans="1:23" ht="14.75" customHeight="1">
      <c r="A28" s="9"/>
      <c r="B28" s="22"/>
      <c r="C28" s="42"/>
      <c r="D28" s="37"/>
      <c r="E28" s="49" t="s">
        <v>25</v>
      </c>
      <c r="F28" s="743">
        <v>2500</v>
      </c>
      <c r="G28" s="708"/>
      <c r="H28" s="16"/>
      <c r="I28" s="45"/>
      <c r="J28" s="16" t="s">
        <v>26</v>
      </c>
      <c r="K28" s="47" t="e">
        <f>IF(AND(F28&lt;=(D$22-(D$70+D$66)),(D$22-(D$70+D$66))&lt;F29),(D$22-(D$70+D$66))*(1-1*J28),0)</f>
        <v>#VALUE!</v>
      </c>
      <c r="L28" s="45"/>
      <c r="M28" s="7"/>
      <c r="N28" s="16" t="s">
        <v>27</v>
      </c>
      <c r="O28" s="48" t="e">
        <f>IF(AND(F28&lt;=(D$22-(D$70+D$66)),(D$22-(D$70+D$66))&lt;F29),(D$22-(D$70+D$66))*(1-1*N28),0)</f>
        <v>#VALUE!</v>
      </c>
      <c r="P28" s="16"/>
      <c r="Q28" s="708"/>
      <c r="R28" s="708"/>
      <c r="S28" s="708"/>
      <c r="T28" s="708"/>
      <c r="U28" s="708"/>
      <c r="V28" s="709"/>
      <c r="W28" s="35"/>
    </row>
    <row r="29" spans="1:23" ht="14.75" customHeight="1">
      <c r="A29" s="9"/>
      <c r="B29" s="22"/>
      <c r="C29" s="42"/>
      <c r="D29" s="37"/>
      <c r="E29" s="49" t="s">
        <v>25</v>
      </c>
      <c r="F29" s="743">
        <v>5000</v>
      </c>
      <c r="G29" s="708"/>
      <c r="H29" s="16"/>
      <c r="I29" s="45"/>
      <c r="J29" s="16" t="s">
        <v>28</v>
      </c>
      <c r="K29" s="47" t="e">
        <f>IF(AND(F29&lt;=(D$22-(D$70+D$66)),(D$22-(D$70+D$66))&lt;F30),(D$22-(D$70+D$66))*(1-1*J29),0)</f>
        <v>#VALUE!</v>
      </c>
      <c r="L29" s="45"/>
      <c r="M29" s="45"/>
      <c r="N29" s="16" t="s">
        <v>26</v>
      </c>
      <c r="O29" s="48" t="e">
        <f>IF(AND(F29&lt;=(D$22-(D$70+D$66)),(D$22-(D$70+D$66))&lt;F30),(D$22-(D$70+D$66))*(1-1*N29),0)</f>
        <v>#VALUE!</v>
      </c>
      <c r="P29" s="16"/>
      <c r="Q29" s="708"/>
      <c r="R29" s="708"/>
      <c r="S29" s="708"/>
      <c r="T29" s="708"/>
      <c r="U29" s="708"/>
      <c r="V29" s="709"/>
      <c r="W29" s="35"/>
    </row>
    <row r="30" spans="1:23" ht="14.75" customHeight="1">
      <c r="A30" s="9"/>
      <c r="B30" s="22"/>
      <c r="C30" s="42"/>
      <c r="D30" s="37"/>
      <c r="E30" s="49" t="s">
        <v>25</v>
      </c>
      <c r="F30" s="743">
        <v>10000</v>
      </c>
      <c r="G30" s="708"/>
      <c r="H30" s="16"/>
      <c r="I30" s="45"/>
      <c r="J30" s="16" t="s">
        <v>29</v>
      </c>
      <c r="K30" s="47" t="e">
        <f>IF(AND(F30&lt;=(D$22-(D$70+D$66)),(D$22-(D$70+D$66))&lt;F31),(D$22-(D$70+D$66))*(1-1*J30),0)</f>
        <v>#VALUE!</v>
      </c>
      <c r="L30" s="45"/>
      <c r="M30" s="45"/>
      <c r="N30" s="16" t="s">
        <v>28</v>
      </c>
      <c r="O30" s="48" t="e">
        <f>IF(AND(F30&lt;=(D$22-(D$70+D$66)),(D$22-(D$70+D$66))&lt;F31),(D$22-(D$70+D$66))*(1-1*N30),0)</f>
        <v>#VALUE!</v>
      </c>
      <c r="P30" s="16"/>
      <c r="Q30" s="708"/>
      <c r="R30" s="708"/>
      <c r="S30" s="708"/>
      <c r="T30" s="708"/>
      <c r="U30" s="708"/>
      <c r="V30" s="709"/>
      <c r="W30" s="35"/>
    </row>
    <row r="31" spans="1:23" ht="14.75" customHeight="1">
      <c r="A31" s="9"/>
      <c r="B31" s="22"/>
      <c r="C31" s="42"/>
      <c r="D31" s="37"/>
      <c r="E31" s="49" t="s">
        <v>25</v>
      </c>
      <c r="F31" s="743">
        <v>20000</v>
      </c>
      <c r="G31" s="708"/>
      <c r="H31" s="16"/>
      <c r="I31" s="45"/>
      <c r="J31" s="16" t="s">
        <v>30</v>
      </c>
      <c r="K31" s="47" t="e">
        <f>IF(AND(F31&lt;=(D$22-(D$70+D$66)),(D$22-(D$70+D$66))&lt;F32),(D$22-(D$70+D$66))*(1-1*J31),0)</f>
        <v>#VALUE!</v>
      </c>
      <c r="L31" s="45"/>
      <c r="M31" s="45"/>
      <c r="N31" s="16" t="s">
        <v>29</v>
      </c>
      <c r="O31" s="48" t="e">
        <f>IF(AND(F31&lt;=(D$22-(D$70+D$66)),(D$22-(D$70+D$66))&lt;F32),(D$22-(D$70+D$66))*(1-1*N31),0)</f>
        <v>#VALUE!</v>
      </c>
      <c r="P31" s="16"/>
      <c r="Q31" s="708"/>
      <c r="R31" s="708"/>
      <c r="S31" s="708"/>
      <c r="T31" s="708"/>
      <c r="U31" s="708"/>
      <c r="V31" s="709"/>
      <c r="W31" s="35"/>
    </row>
    <row r="32" spans="1:23" ht="14.75" customHeight="1">
      <c r="A32" s="9"/>
      <c r="B32" s="22"/>
      <c r="C32" s="42"/>
      <c r="D32" s="37"/>
      <c r="E32" s="49" t="s">
        <v>25</v>
      </c>
      <c r="F32" s="743">
        <v>30000</v>
      </c>
      <c r="G32" s="708"/>
      <c r="H32" s="16"/>
      <c r="I32" s="45"/>
      <c r="J32" s="16" t="s">
        <v>31</v>
      </c>
      <c r="K32" s="47" t="e">
        <f>IF(AND(F32&lt;=(D$22-(D$70+D$66)),(D$22-(D$70+D$66))&lt;1000000000),(D$22-(D$70+D$66))*(1-1*J32),0)</f>
        <v>#VALUE!</v>
      </c>
      <c r="L32" s="45"/>
      <c r="M32" s="45"/>
      <c r="N32" s="16" t="s">
        <v>30</v>
      </c>
      <c r="O32" s="48" t="e">
        <f>IF(AND(F32&lt;=(D$22-(D$70+D$66)),(D$22-(D$70+D$66))&lt;1000000000),(D$22-(D$70+D$66))*(1-1*N32),0)</f>
        <v>#VALUE!</v>
      </c>
      <c r="P32" s="16"/>
      <c r="Q32" s="708"/>
      <c r="R32" s="708"/>
      <c r="S32" s="708"/>
      <c r="T32" s="708"/>
      <c r="U32" s="708"/>
      <c r="V32" s="709"/>
      <c r="W32" s="35"/>
    </row>
    <row r="33" spans="1:23" ht="14.75" customHeight="1">
      <c r="A33" s="9"/>
      <c r="B33" s="22"/>
      <c r="C33" s="42"/>
      <c r="D33" s="37"/>
      <c r="E33" s="16"/>
      <c r="F33" s="757"/>
      <c r="G33" s="708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22"/>
      <c r="S33" s="22"/>
      <c r="T33" s="22"/>
      <c r="U33" s="22"/>
      <c r="V33" s="41"/>
      <c r="W33" s="35"/>
    </row>
    <row r="34" spans="1:23" ht="48.5" customHeight="1">
      <c r="A34" s="9"/>
      <c r="B34" s="22"/>
      <c r="C34" s="42"/>
      <c r="D34" s="37"/>
      <c r="E34" s="16"/>
      <c r="F34" s="16"/>
      <c r="G34" s="16"/>
      <c r="H34" s="16"/>
      <c r="I34" s="754" t="s">
        <v>32</v>
      </c>
      <c r="J34" s="708"/>
      <c r="K34" s="708"/>
      <c r="L34" s="16"/>
      <c r="M34" s="754" t="s">
        <v>33</v>
      </c>
      <c r="N34" s="708"/>
      <c r="O34" s="708"/>
      <c r="P34" s="16"/>
      <c r="Q34" s="16"/>
      <c r="R34" s="22"/>
      <c r="S34" s="22"/>
      <c r="T34" s="22"/>
      <c r="U34" s="22"/>
      <c r="V34" s="41"/>
      <c r="W34" s="35"/>
    </row>
    <row r="35" spans="1:23" ht="26.75" customHeight="1">
      <c r="A35" s="9"/>
      <c r="B35" s="22"/>
      <c r="C35" s="42"/>
      <c r="D35" s="51"/>
      <c r="E35" s="52"/>
      <c r="F35" s="52"/>
      <c r="G35" s="52"/>
      <c r="H35" s="52"/>
      <c r="I35" s="710">
        <f>IF((J24="x"),((D22-D66-D70)-SUM(K26:K32)),0)</f>
        <v>0</v>
      </c>
      <c r="J35" s="711"/>
      <c r="K35" s="711"/>
      <c r="L35" s="53"/>
      <c r="M35" s="710">
        <f>IF((N24="x"),(D22-(D70+D66)-SUM(O26:O32)),0)</f>
        <v>0</v>
      </c>
      <c r="N35" s="711"/>
      <c r="O35" s="711"/>
      <c r="P35" s="52"/>
      <c r="Q35" s="52"/>
      <c r="R35" s="31"/>
      <c r="S35" s="31"/>
      <c r="T35" s="31"/>
      <c r="U35" s="31"/>
      <c r="V35" s="54"/>
      <c r="W35" s="35"/>
    </row>
    <row r="36" spans="1:23" ht="14.75" customHeight="1">
      <c r="A36" s="9"/>
      <c r="B36" s="22"/>
      <c r="C36" s="16"/>
      <c r="D36" s="55"/>
      <c r="E36" s="55"/>
      <c r="F36" s="55"/>
      <c r="G36" s="55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33"/>
      <c r="S36" s="33"/>
      <c r="T36" s="33"/>
      <c r="U36" s="33"/>
      <c r="V36" s="33"/>
      <c r="W36" s="11"/>
    </row>
    <row r="37" spans="1:23" ht="26.75" customHeight="1">
      <c r="A37" s="9"/>
      <c r="B37" s="22"/>
      <c r="C37" s="24" t="s">
        <v>34</v>
      </c>
      <c r="D37" s="756" t="e">
        <f>D22-M35</f>
        <v>#VALUE!</v>
      </c>
      <c r="E37" s="708"/>
      <c r="F37" s="708"/>
      <c r="G37" s="708"/>
      <c r="H37" s="16"/>
      <c r="I37" s="753"/>
      <c r="J37" s="708"/>
      <c r="K37" s="708"/>
      <c r="L37" s="16"/>
      <c r="M37" s="16"/>
      <c r="N37" s="16"/>
      <c r="O37" s="16"/>
      <c r="P37" s="16"/>
      <c r="Q37" s="16"/>
      <c r="R37" s="22"/>
      <c r="S37" s="22"/>
      <c r="T37" s="22"/>
      <c r="U37" s="22"/>
      <c r="V37" s="22"/>
      <c r="W37" s="11"/>
    </row>
    <row r="38" spans="1:23" ht="26.75" customHeight="1">
      <c r="A38" s="9"/>
      <c r="B38" s="22"/>
      <c r="C38" s="24" t="s">
        <v>35</v>
      </c>
      <c r="D38" s="57">
        <v>0.19</v>
      </c>
      <c r="E38" s="740" t="e">
        <f>D22*D38</f>
        <v>#VALUE!</v>
      </c>
      <c r="F38" s="711"/>
      <c r="G38" s="711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22"/>
      <c r="S38" s="22"/>
      <c r="T38" s="22"/>
      <c r="U38" s="22"/>
      <c r="V38" s="22"/>
      <c r="W38" s="11"/>
    </row>
    <row r="39" spans="1:23" ht="26.25" customHeight="1">
      <c r="A39" s="9"/>
      <c r="B39" s="22"/>
      <c r="C39" s="58" t="s">
        <v>36</v>
      </c>
      <c r="D39" s="744" t="e">
        <f>D37+E38</f>
        <v>#VALUE!</v>
      </c>
      <c r="E39" s="745"/>
      <c r="F39" s="745"/>
      <c r="G39" s="746"/>
      <c r="H39" s="60" t="s">
        <v>37</v>
      </c>
      <c r="I39" s="16"/>
      <c r="J39" s="16"/>
      <c r="K39" s="16"/>
      <c r="L39" s="16"/>
      <c r="M39" s="16"/>
      <c r="N39" s="16"/>
      <c r="O39" s="16"/>
      <c r="P39" s="16"/>
      <c r="Q39" s="16"/>
      <c r="R39" s="22"/>
      <c r="S39" s="22"/>
      <c r="T39" s="22"/>
      <c r="U39" s="22"/>
      <c r="V39" s="22"/>
      <c r="W39" s="11"/>
    </row>
    <row r="40" spans="1:23" ht="26.75" customHeight="1">
      <c r="A40" s="9"/>
      <c r="B40" s="22"/>
      <c r="C40" s="16"/>
      <c r="D40" s="55"/>
      <c r="E40" s="55"/>
      <c r="F40" s="55"/>
      <c r="G40" s="55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22"/>
      <c r="S40" s="22"/>
      <c r="T40" s="22"/>
      <c r="U40" s="22"/>
      <c r="V40" s="22"/>
      <c r="W40" s="11"/>
    </row>
    <row r="41" spans="1:23" ht="75.25" customHeight="1">
      <c r="A41" s="9"/>
      <c r="B41" s="2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22"/>
      <c r="S41" s="22"/>
      <c r="T41" s="22"/>
      <c r="U41" s="22"/>
      <c r="V41" s="22"/>
      <c r="W41" s="11"/>
    </row>
    <row r="42" spans="1:23" ht="26.75" customHeight="1">
      <c r="A42" s="9"/>
      <c r="B42" s="61" t="s">
        <v>38</v>
      </c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31"/>
      <c r="S42" s="31"/>
      <c r="T42" s="22"/>
      <c r="U42" s="22"/>
      <c r="V42" s="22"/>
      <c r="W42" s="11"/>
    </row>
    <row r="43" spans="1:23" ht="15" customHeight="1">
      <c r="A43" s="62"/>
      <c r="B43" s="63"/>
      <c r="C43" s="64" t="s">
        <v>39</v>
      </c>
      <c r="D43" s="65">
        <f>'NEW         GFK - Volumen'!H53</f>
        <v>0</v>
      </c>
      <c r="E43" s="66">
        <f>'NEW         GFK - Volumen'!I53</f>
        <v>0</v>
      </c>
      <c r="F43" s="67">
        <f>'NEW         GFK - Volumen'!J53</f>
        <v>0</v>
      </c>
      <c r="G43" s="68">
        <f>'NEW         GFK - Volumen'!K53</f>
        <v>0</v>
      </c>
      <c r="H43" s="69">
        <f>'NEW         GFK - Volumen'!L53</f>
        <v>0</v>
      </c>
      <c r="I43" s="70">
        <f>'NEW         GFK - Volumen'!M53</f>
        <v>0</v>
      </c>
      <c r="J43" s="71">
        <f>'NEW         GFK - Volumen'!N53</f>
        <v>0</v>
      </c>
      <c r="K43" s="72">
        <f>'NEW         GFK - Volumen'!O53</f>
        <v>0</v>
      </c>
      <c r="L43" s="73">
        <f>'NEW         GFK - Volumen'!P53</f>
        <v>0</v>
      </c>
      <c r="M43" s="74">
        <f>'NEW         GFK - Volumen'!Q53</f>
        <v>0</v>
      </c>
      <c r="N43" s="75">
        <f>'NEW         GFK - Volumen'!R53</f>
        <v>0</v>
      </c>
      <c r="O43" s="65">
        <f>'NEW         GFK - Volumen'!S53</f>
        <v>0</v>
      </c>
      <c r="P43" s="66">
        <f>'NEW         GFK - Volumen'!T53</f>
        <v>0</v>
      </c>
      <c r="Q43" s="76">
        <f>'NEW         GFK - Volumen'!U53</f>
        <v>0</v>
      </c>
      <c r="R43" s="77">
        <f>'NEW         GFK - Volumen'!V53</f>
        <v>0</v>
      </c>
      <c r="S43" s="78">
        <f>'NEW         GFK - Volumen'!W53</f>
        <v>0</v>
      </c>
      <c r="T43" s="79" t="s">
        <v>40</v>
      </c>
      <c r="U43" s="22"/>
      <c r="V43" s="22"/>
      <c r="W43" s="11"/>
    </row>
    <row r="44" spans="1:23" ht="15" customHeight="1">
      <c r="A44" s="62"/>
      <c r="B44" s="80"/>
      <c r="C44" s="81" t="s">
        <v>41</v>
      </c>
      <c r="D44" s="742">
        <f>'NEW         GFK - Volumen'!X56</f>
        <v>0</v>
      </c>
      <c r="E44" s="708"/>
      <c r="F44" s="708"/>
      <c r="G44" s="708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22"/>
      <c r="S44" s="34"/>
      <c r="T44" s="79" t="s">
        <v>42</v>
      </c>
      <c r="U44" s="22"/>
      <c r="V44" s="22"/>
      <c r="W44" s="11"/>
    </row>
    <row r="45" spans="1:23" ht="15" customHeight="1">
      <c r="A45" s="62"/>
      <c r="B45" s="80"/>
      <c r="C45" s="81" t="s">
        <v>43</v>
      </c>
      <c r="D45" s="737">
        <f>'NEW         GFK - Volumen'!X57</f>
        <v>0</v>
      </c>
      <c r="E45" s="708"/>
      <c r="F45" s="708"/>
      <c r="G45" s="708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22"/>
      <c r="S45" s="41"/>
      <c r="T45" s="79" t="s">
        <v>44</v>
      </c>
      <c r="U45" s="22"/>
      <c r="V45" s="22"/>
      <c r="W45" s="11"/>
    </row>
    <row r="46" spans="1:23" ht="15" customHeight="1">
      <c r="A46" s="62"/>
      <c r="B46" s="83"/>
      <c r="C46" s="84" t="s">
        <v>45</v>
      </c>
      <c r="D46" s="721">
        <f>'NEW         GFK - Volumen'!X55</f>
        <v>0</v>
      </c>
      <c r="E46" s="711"/>
      <c r="F46" s="711"/>
      <c r="G46" s="711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31"/>
      <c r="S46" s="54"/>
      <c r="T46" s="80"/>
      <c r="U46" s="22"/>
      <c r="V46" s="22"/>
      <c r="W46" s="11"/>
    </row>
    <row r="47" spans="1:23" ht="15" customHeight="1">
      <c r="A47" s="9"/>
      <c r="B47" s="86"/>
      <c r="C47" s="59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6"/>
      <c r="S47" s="86"/>
      <c r="T47" s="22"/>
      <c r="U47" s="22"/>
      <c r="V47" s="22"/>
      <c r="W47" s="11"/>
    </row>
    <row r="48" spans="1:23" ht="15" customHeight="1">
      <c r="A48" s="62"/>
      <c r="B48" s="63"/>
      <c r="C48" s="64" t="s">
        <v>46</v>
      </c>
      <c r="D48" s="65">
        <f>Holzvolumen!G47</f>
        <v>0</v>
      </c>
      <c r="E48" s="88"/>
      <c r="F48" s="67">
        <f>Holzvolumen!H47</f>
        <v>0</v>
      </c>
      <c r="G48" s="88"/>
      <c r="H48" s="69">
        <f>Holzvolumen!I47</f>
        <v>0</v>
      </c>
      <c r="I48" s="89"/>
      <c r="J48" s="71">
        <f>Holzvolumen!J47</f>
        <v>0</v>
      </c>
      <c r="K48" s="89"/>
      <c r="L48" s="89"/>
      <c r="M48" s="74">
        <f>Holzvolumen!L47</f>
        <v>0</v>
      </c>
      <c r="N48" s="90">
        <f>Holzvolumen!K47</f>
        <v>0</v>
      </c>
      <c r="O48" s="89"/>
      <c r="P48" s="89"/>
      <c r="Q48" s="89"/>
      <c r="R48" s="34"/>
      <c r="S48" s="91">
        <f>Holzvolumen!N47</f>
        <v>0</v>
      </c>
      <c r="T48" s="79" t="s">
        <v>40</v>
      </c>
      <c r="U48" s="22"/>
      <c r="V48" s="22"/>
      <c r="W48" s="11"/>
    </row>
    <row r="49" spans="1:23" ht="15" customHeight="1">
      <c r="A49" s="62"/>
      <c r="B49" s="80"/>
      <c r="C49" s="81" t="s">
        <v>47</v>
      </c>
      <c r="D49" s="742">
        <f>Holzvolumen!T50</f>
        <v>0</v>
      </c>
      <c r="E49" s="708"/>
      <c r="F49" s="708"/>
      <c r="G49" s="708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22"/>
      <c r="S49" s="34"/>
      <c r="T49" s="79" t="s">
        <v>42</v>
      </c>
      <c r="U49" s="22"/>
      <c r="V49" s="22"/>
      <c r="W49" s="11"/>
    </row>
    <row r="50" spans="1:23" ht="15" customHeight="1">
      <c r="A50" s="62"/>
      <c r="B50" s="80"/>
      <c r="C50" s="81" t="s">
        <v>48</v>
      </c>
      <c r="D50" s="737">
        <f>Holzvolumen!T51</f>
        <v>0</v>
      </c>
      <c r="E50" s="708"/>
      <c r="F50" s="708"/>
      <c r="G50" s="708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22"/>
      <c r="S50" s="41"/>
      <c r="T50" s="79" t="s">
        <v>44</v>
      </c>
      <c r="U50" s="22"/>
      <c r="V50" s="22"/>
      <c r="W50" s="11"/>
    </row>
    <row r="51" spans="1:23" ht="15" customHeight="1">
      <c r="A51" s="62"/>
      <c r="B51" s="83"/>
      <c r="C51" s="84" t="s">
        <v>49</v>
      </c>
      <c r="D51" s="760" t="e">
        <f>Holzvolumen!T49</f>
        <v>#VALUE!</v>
      </c>
      <c r="E51" s="711"/>
      <c r="F51" s="711"/>
      <c r="G51" s="711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31"/>
      <c r="S51" s="54"/>
      <c r="T51" s="80"/>
      <c r="U51" s="22"/>
      <c r="V51" s="22"/>
      <c r="W51" s="11"/>
    </row>
    <row r="52" spans="1:23" ht="15" customHeight="1">
      <c r="A52" s="9"/>
      <c r="B52" s="86"/>
      <c r="C52" s="92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6"/>
      <c r="S52" s="86"/>
      <c r="T52" s="22"/>
      <c r="U52" s="22"/>
      <c r="V52" s="22"/>
      <c r="W52" s="11"/>
    </row>
    <row r="53" spans="1:23" ht="15" customHeight="1">
      <c r="A53" s="62"/>
      <c r="B53" s="63"/>
      <c r="C53" s="64" t="s">
        <v>50</v>
      </c>
      <c r="D53" s="65">
        <f>'PU - Griffe'!H41</f>
        <v>0</v>
      </c>
      <c r="E53" s="66">
        <f>'PU - Griffe'!I41</f>
        <v>0</v>
      </c>
      <c r="F53" s="67">
        <f>'PU - Griffe'!J41</f>
        <v>0</v>
      </c>
      <c r="G53" s="68">
        <f>'PU - Griffe'!K41</f>
        <v>0</v>
      </c>
      <c r="H53" s="69">
        <f>'PU - Griffe'!L41</f>
        <v>0</v>
      </c>
      <c r="I53" s="70">
        <f>'PU - Griffe'!M41</f>
        <v>0</v>
      </c>
      <c r="J53" s="71">
        <f>'PU - Griffe'!N41</f>
        <v>0</v>
      </c>
      <c r="K53" s="72">
        <f>'PU - Griffe'!O41</f>
        <v>0</v>
      </c>
      <c r="L53" s="73">
        <f>'PU - Griffe'!P41</f>
        <v>0</v>
      </c>
      <c r="M53" s="74">
        <f>'PU - Griffe'!Q41</f>
        <v>0</v>
      </c>
      <c r="N53" s="75">
        <f>'PU - Griffe'!R41</f>
        <v>0</v>
      </c>
      <c r="O53" s="65">
        <f>'PU - Griffe'!S41</f>
        <v>0</v>
      </c>
      <c r="P53" s="66">
        <f>'PU - Griffe'!T41</f>
        <v>0</v>
      </c>
      <c r="Q53" s="76">
        <f>'PU - Griffe'!U41</f>
        <v>0</v>
      </c>
      <c r="R53" s="77">
        <f>'PU - Griffe'!V41</f>
        <v>0</v>
      </c>
      <c r="S53" s="78">
        <f>'PU - Griffe'!W41</f>
        <v>0</v>
      </c>
      <c r="T53" s="79" t="s">
        <v>40</v>
      </c>
      <c r="U53" s="22"/>
      <c r="V53" s="22"/>
      <c r="W53" s="11"/>
    </row>
    <row r="54" spans="1:23" ht="15" customHeight="1">
      <c r="A54" s="62"/>
      <c r="B54" s="80"/>
      <c r="C54" s="81" t="s">
        <v>51</v>
      </c>
      <c r="D54" s="742">
        <f>'PU - Griffe'!X44</f>
        <v>0</v>
      </c>
      <c r="E54" s="708"/>
      <c r="F54" s="708"/>
      <c r="G54" s="708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22"/>
      <c r="S54" s="34"/>
      <c r="T54" s="79" t="s">
        <v>42</v>
      </c>
      <c r="U54" s="22"/>
      <c r="V54" s="22"/>
      <c r="W54" s="11"/>
    </row>
    <row r="55" spans="1:23" ht="15" customHeight="1">
      <c r="A55" s="62"/>
      <c r="B55" s="80"/>
      <c r="C55" s="81" t="s">
        <v>52</v>
      </c>
      <c r="D55" s="737">
        <f>'PU - Griffe'!X45</f>
        <v>0</v>
      </c>
      <c r="E55" s="708"/>
      <c r="F55" s="708"/>
      <c r="G55" s="708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22"/>
      <c r="S55" s="41"/>
      <c r="T55" s="79" t="s">
        <v>44</v>
      </c>
      <c r="U55" s="22"/>
      <c r="V55" s="22"/>
      <c r="W55" s="11"/>
    </row>
    <row r="56" spans="1:23" ht="15" customHeight="1">
      <c r="A56" s="62"/>
      <c r="B56" s="83"/>
      <c r="C56" s="84" t="s">
        <v>53</v>
      </c>
      <c r="D56" s="721">
        <f>'PU - Griffe'!X43</f>
        <v>0</v>
      </c>
      <c r="E56" s="711"/>
      <c r="F56" s="711"/>
      <c r="G56" s="711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31"/>
      <c r="S56" s="54"/>
      <c r="T56" s="80"/>
      <c r="U56" s="22"/>
      <c r="V56" s="22"/>
      <c r="W56" s="11"/>
    </row>
    <row r="57" spans="1:23" ht="15" customHeight="1">
      <c r="A57" s="9"/>
      <c r="B57" s="86"/>
      <c r="C57" s="92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6"/>
      <c r="S57" s="86"/>
      <c r="T57" s="22"/>
      <c r="U57" s="22"/>
      <c r="V57" s="22"/>
      <c r="W57" s="11"/>
    </row>
    <row r="58" spans="1:23" ht="15" customHeight="1">
      <c r="A58" s="62"/>
      <c r="B58" s="63"/>
      <c r="C58" s="64" t="s">
        <v>54</v>
      </c>
      <c r="D58" s="65">
        <f>'NEW         PE - Griffe'!H57</f>
        <v>0</v>
      </c>
      <c r="E58" s="66">
        <f>'NEW         PE - Griffe'!I57</f>
        <v>0</v>
      </c>
      <c r="F58" s="67">
        <f>'NEW         PE - Griffe'!J57</f>
        <v>0</v>
      </c>
      <c r="G58" s="93">
        <f>'NEW         PE - Griffe'!K57</f>
        <v>0</v>
      </c>
      <c r="H58" s="69">
        <f>'NEW         PE - Griffe'!L57</f>
        <v>0</v>
      </c>
      <c r="I58" s="70">
        <f>'NEW         PE - Griffe'!M57</f>
        <v>0</v>
      </c>
      <c r="J58" s="94">
        <f>'NEW         PE - Griffe'!N57</f>
        <v>0</v>
      </c>
      <c r="K58" s="95"/>
      <c r="L58" s="73">
        <f>'NEW         PE - Griffe'!O57</f>
        <v>0</v>
      </c>
      <c r="M58" s="74">
        <f>'NEW         PE - Griffe'!P57</f>
        <v>0</v>
      </c>
      <c r="N58" s="75">
        <f>'NEW         PE - Griffe'!Q57</f>
        <v>0</v>
      </c>
      <c r="O58" s="65">
        <f>'NEW         PE - Griffe'!R57</f>
        <v>0</v>
      </c>
      <c r="P58" s="66">
        <f>'NEW         PE - Griffe'!S57</f>
        <v>0</v>
      </c>
      <c r="Q58" s="76">
        <f>'NEW         PE - Griffe'!T57</f>
        <v>0</v>
      </c>
      <c r="R58" s="77">
        <f>'NEW         PE - Griffe'!U57</f>
        <v>0</v>
      </c>
      <c r="S58" s="78">
        <f>'NEW         PE - Griffe'!V57</f>
        <v>0</v>
      </c>
      <c r="T58" s="79" t="s">
        <v>40</v>
      </c>
      <c r="U58" s="22"/>
      <c r="V58" s="22"/>
      <c r="W58" s="11"/>
    </row>
    <row r="59" spans="1:23" ht="15" customHeight="1">
      <c r="A59" s="62"/>
      <c r="B59" s="80"/>
      <c r="C59" s="81" t="s">
        <v>55</v>
      </c>
      <c r="D59" s="742">
        <f>'NEW         PE - Griffe'!W60</f>
        <v>0</v>
      </c>
      <c r="E59" s="708"/>
      <c r="F59" s="708"/>
      <c r="G59" s="708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22"/>
      <c r="S59" s="34"/>
      <c r="T59" s="79" t="s">
        <v>42</v>
      </c>
      <c r="U59" s="22"/>
      <c r="V59" s="22"/>
      <c r="W59" s="11"/>
    </row>
    <row r="60" spans="1:23" ht="15" customHeight="1">
      <c r="A60" s="62"/>
      <c r="B60" s="80"/>
      <c r="C60" s="81" t="s">
        <v>56</v>
      </c>
      <c r="D60" s="737">
        <f>'NEW         PE - Griffe'!W61</f>
        <v>0</v>
      </c>
      <c r="E60" s="708"/>
      <c r="F60" s="708"/>
      <c r="G60" s="708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22"/>
      <c r="S60" s="41"/>
      <c r="T60" s="79" t="s">
        <v>44</v>
      </c>
      <c r="U60" s="22"/>
      <c r="V60" s="22"/>
      <c r="W60" s="11"/>
    </row>
    <row r="61" spans="1:23" ht="15" customHeight="1">
      <c r="A61" s="62"/>
      <c r="B61" s="83"/>
      <c r="C61" s="84" t="s">
        <v>57</v>
      </c>
      <c r="D61" s="721">
        <f>'NEW         PE - Griffe'!W59</f>
        <v>0</v>
      </c>
      <c r="E61" s="711"/>
      <c r="F61" s="711"/>
      <c r="G61" s="711"/>
      <c r="H61" s="27" t="s">
        <v>58</v>
      </c>
      <c r="I61" s="29"/>
      <c r="J61" s="85"/>
      <c r="K61" s="85"/>
      <c r="L61" s="85"/>
      <c r="M61" s="85"/>
      <c r="N61" s="85"/>
      <c r="O61" s="85"/>
      <c r="P61" s="85"/>
      <c r="Q61" s="85"/>
      <c r="R61" s="31"/>
      <c r="S61" s="54"/>
      <c r="T61" s="80"/>
      <c r="U61" s="22"/>
      <c r="V61" s="22"/>
      <c r="W61" s="11"/>
    </row>
    <row r="62" spans="1:23" ht="14.75" customHeight="1">
      <c r="A62" s="9"/>
      <c r="B62" s="86"/>
      <c r="C62" s="59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6"/>
      <c r="S62" s="86"/>
      <c r="T62" s="22"/>
      <c r="U62" s="22"/>
      <c r="V62" s="22"/>
      <c r="W62" s="11"/>
    </row>
    <row r="63" spans="1:23" ht="14.75" customHeight="1">
      <c r="A63" s="96"/>
      <c r="B63" s="97"/>
      <c r="C63" s="64" t="s">
        <v>59</v>
      </c>
      <c r="D63" s="752">
        <f>SUM('NEW         Griff- &amp; Mattenrein'!E4:E8)</f>
        <v>0</v>
      </c>
      <c r="E63" s="714"/>
      <c r="F63" s="714"/>
      <c r="G63" s="714"/>
      <c r="H63" s="98"/>
      <c r="I63" s="98"/>
      <c r="J63" s="98"/>
      <c r="K63" s="98"/>
      <c r="L63" s="98"/>
      <c r="M63" s="99"/>
      <c r="N63" s="99"/>
      <c r="O63" s="99"/>
      <c r="P63" s="99"/>
      <c r="Q63" s="98"/>
      <c r="R63" s="98"/>
      <c r="S63" s="100"/>
      <c r="T63" s="79"/>
      <c r="U63" s="7"/>
      <c r="V63" s="7"/>
      <c r="W63" s="8"/>
    </row>
    <row r="64" spans="1:23" ht="14.75" customHeight="1">
      <c r="A64" s="96"/>
      <c r="B64" s="101"/>
      <c r="C64" s="81" t="s">
        <v>60</v>
      </c>
      <c r="D64" s="718">
        <f>SUM('NEW         Griff- &amp; Mattenrein'!E9:E13)</f>
        <v>0</v>
      </c>
      <c r="E64" s="708"/>
      <c r="F64" s="708"/>
      <c r="G64" s="708"/>
      <c r="H64" s="7"/>
      <c r="I64" s="7"/>
      <c r="J64" s="7"/>
      <c r="K64" s="7"/>
      <c r="L64" s="7"/>
      <c r="M64" s="102"/>
      <c r="N64" s="102"/>
      <c r="O64" s="102"/>
      <c r="P64" s="22"/>
      <c r="Q64" s="103"/>
      <c r="R64" s="104"/>
      <c r="S64" s="105"/>
      <c r="T64" s="79"/>
      <c r="U64" s="7"/>
      <c r="V64" s="7"/>
      <c r="W64" s="8"/>
    </row>
    <row r="65" spans="1:23" ht="14.75" customHeight="1">
      <c r="A65" s="96"/>
      <c r="B65" s="101"/>
      <c r="C65" s="81" t="s">
        <v>61</v>
      </c>
      <c r="D65" s="749">
        <f>'NEW         Griff- &amp; Mattenrein'!F17</f>
        <v>0</v>
      </c>
      <c r="E65" s="708"/>
      <c r="F65" s="708"/>
      <c r="G65" s="708"/>
      <c r="H65" s="7"/>
      <c r="I65" s="7"/>
      <c r="J65" s="7"/>
      <c r="K65" s="7"/>
      <c r="L65" s="7"/>
      <c r="M65" s="102"/>
      <c r="N65" s="102"/>
      <c r="O65" s="102"/>
      <c r="P65" s="102"/>
      <c r="Q65" s="49"/>
      <c r="R65" s="7"/>
      <c r="S65" s="36"/>
      <c r="T65" s="79"/>
      <c r="U65" s="7"/>
      <c r="V65" s="7"/>
      <c r="W65" s="8"/>
    </row>
    <row r="66" spans="1:23" ht="14.75" customHeight="1">
      <c r="A66" s="96"/>
      <c r="B66" s="106"/>
      <c r="C66" s="84" t="s">
        <v>62</v>
      </c>
      <c r="D66" s="748">
        <f>'NEW         Griff- &amp; Mattenrein'!G15</f>
        <v>0</v>
      </c>
      <c r="E66" s="711"/>
      <c r="F66" s="711"/>
      <c r="G66" s="711"/>
      <c r="H66" s="29"/>
      <c r="I66" s="29"/>
      <c r="J66" s="29"/>
      <c r="K66" s="29"/>
      <c r="L66" s="29"/>
      <c r="M66" s="107"/>
      <c r="N66" s="107"/>
      <c r="O66" s="107"/>
      <c r="P66" s="107"/>
      <c r="Q66" s="108"/>
      <c r="R66" s="29"/>
      <c r="S66" s="109"/>
      <c r="T66" s="101"/>
      <c r="U66" s="7"/>
      <c r="V66" s="7"/>
      <c r="W66" s="8"/>
    </row>
    <row r="67" spans="1:23" ht="14.75" customHeight="1">
      <c r="A67" s="5"/>
      <c r="B67" s="59"/>
      <c r="C67" s="110"/>
      <c r="D67" s="110"/>
      <c r="E67" s="110"/>
      <c r="F67" s="110"/>
      <c r="G67" s="110"/>
      <c r="H67" s="59"/>
      <c r="I67" s="59"/>
      <c r="J67" s="59"/>
      <c r="K67" s="59"/>
      <c r="L67" s="59"/>
      <c r="M67" s="111"/>
      <c r="N67" s="111"/>
      <c r="O67" s="111"/>
      <c r="P67" s="111"/>
      <c r="Q67" s="112"/>
      <c r="R67" s="59"/>
      <c r="S67" s="59"/>
      <c r="T67" s="7"/>
      <c r="U67" s="7"/>
      <c r="V67" s="7"/>
      <c r="W67" s="8"/>
    </row>
    <row r="68" spans="1:23" ht="14.75" customHeight="1">
      <c r="A68" s="96"/>
      <c r="B68" s="97"/>
      <c r="C68" s="113" t="s">
        <v>63</v>
      </c>
      <c r="D68" s="713">
        <f>SUM('NEW         Griff- &amp; Mattenrein'!E25:H25)</f>
        <v>0</v>
      </c>
      <c r="E68" s="714"/>
      <c r="F68" s="714"/>
      <c r="G68" s="714"/>
      <c r="H68" s="98"/>
      <c r="I68" s="98"/>
      <c r="J68" s="98"/>
      <c r="K68" s="98"/>
      <c r="L68" s="98"/>
      <c r="M68" s="99"/>
      <c r="N68" s="99"/>
      <c r="O68" s="99"/>
      <c r="P68" s="99"/>
      <c r="Q68" s="114"/>
      <c r="R68" s="98"/>
      <c r="S68" s="100"/>
      <c r="T68" s="79" t="s">
        <v>40</v>
      </c>
      <c r="U68" s="7"/>
      <c r="V68" s="7"/>
      <c r="W68" s="8"/>
    </row>
    <row r="69" spans="1:23" ht="14.75" customHeight="1">
      <c r="A69" s="96"/>
      <c r="B69" s="101"/>
      <c r="C69" s="115" t="s">
        <v>64</v>
      </c>
      <c r="D69" s="739">
        <f>SUM('NEW         Griff- &amp; Mattenrein'!E26:H29)</f>
        <v>0</v>
      </c>
      <c r="E69" s="708"/>
      <c r="F69" s="708"/>
      <c r="G69" s="708"/>
      <c r="H69" s="7"/>
      <c r="I69" s="7"/>
      <c r="J69" s="7"/>
      <c r="K69" s="7"/>
      <c r="L69" s="7"/>
      <c r="M69" s="102"/>
      <c r="N69" s="102"/>
      <c r="O69" s="102"/>
      <c r="P69" s="102"/>
      <c r="Q69" s="49"/>
      <c r="R69" s="7"/>
      <c r="S69" s="36"/>
      <c r="T69" s="79" t="s">
        <v>42</v>
      </c>
      <c r="U69" s="7"/>
      <c r="V69" s="7"/>
      <c r="W69" s="8"/>
    </row>
    <row r="70" spans="1:23" ht="14.75" customHeight="1">
      <c r="A70" s="96"/>
      <c r="B70" s="106"/>
      <c r="C70" s="116" t="s">
        <v>65</v>
      </c>
      <c r="D70" s="738">
        <f>'NEW         Griff- &amp; Mattenrein'!I31</f>
        <v>0</v>
      </c>
      <c r="E70" s="711"/>
      <c r="F70" s="711"/>
      <c r="G70" s="711"/>
      <c r="H70" s="29"/>
      <c r="I70" s="29"/>
      <c r="J70" s="29"/>
      <c r="K70" s="29"/>
      <c r="L70" s="29"/>
      <c r="M70" s="107"/>
      <c r="N70" s="107"/>
      <c r="O70" s="107"/>
      <c r="P70" s="107"/>
      <c r="Q70" s="108"/>
      <c r="R70" s="29"/>
      <c r="S70" s="109"/>
      <c r="T70" s="79" t="s">
        <v>44</v>
      </c>
      <c r="U70" s="7"/>
      <c r="V70" s="7"/>
      <c r="W70" s="8"/>
    </row>
    <row r="71" spans="1:23" ht="14.75" customHeight="1">
      <c r="A71" s="5"/>
      <c r="B71" s="98"/>
      <c r="C71" s="117"/>
      <c r="D71" s="117"/>
      <c r="E71" s="117"/>
      <c r="F71" s="117"/>
      <c r="G71" s="117"/>
      <c r="H71" s="98"/>
      <c r="I71" s="98"/>
      <c r="J71" s="98"/>
      <c r="K71" s="98"/>
      <c r="L71" s="98"/>
      <c r="M71" s="99"/>
      <c r="N71" s="99"/>
      <c r="O71" s="99"/>
      <c r="P71" s="99"/>
      <c r="Q71" s="114"/>
      <c r="R71" s="98"/>
      <c r="S71" s="98"/>
      <c r="T71" s="7"/>
      <c r="U71" s="7"/>
      <c r="V71" s="7"/>
      <c r="W71" s="8"/>
    </row>
    <row r="72" spans="1:23" ht="14.75" customHeight="1">
      <c r="A72" s="5"/>
      <c r="B72" s="7"/>
      <c r="C72" s="118" t="s">
        <v>66</v>
      </c>
      <c r="D72" s="119"/>
      <c r="E72" s="119"/>
      <c r="F72" s="119"/>
      <c r="G72" s="119"/>
      <c r="H72" s="7"/>
      <c r="I72" s="7"/>
      <c r="J72" s="7"/>
      <c r="K72" s="7"/>
      <c r="L72" s="7"/>
      <c r="M72" s="102"/>
      <c r="N72" s="102"/>
      <c r="O72" s="102"/>
      <c r="P72" s="102"/>
      <c r="Q72" s="49"/>
      <c r="R72" s="7"/>
      <c r="S72" s="7"/>
      <c r="T72" s="7"/>
      <c r="U72" s="7"/>
      <c r="V72" s="7"/>
      <c r="W72" s="8"/>
    </row>
    <row r="73" spans="1:23" ht="14.75" customHeight="1">
      <c r="A73" s="5"/>
      <c r="B73" s="7"/>
      <c r="C73" s="119"/>
      <c r="D73" s="119"/>
      <c r="E73" s="119"/>
      <c r="F73" s="119"/>
      <c r="G73" s="119"/>
      <c r="H73" s="7"/>
      <c r="I73" s="7"/>
      <c r="J73" s="7"/>
      <c r="K73" s="7"/>
      <c r="L73" s="7"/>
      <c r="M73" s="102"/>
      <c r="N73" s="102"/>
      <c r="O73" s="102"/>
      <c r="P73" s="102"/>
      <c r="Q73" s="49"/>
      <c r="R73" s="7"/>
      <c r="S73" s="7"/>
      <c r="T73" s="7"/>
      <c r="U73" s="7"/>
      <c r="V73" s="7"/>
      <c r="W73" s="8"/>
    </row>
    <row r="74" spans="1:23" ht="14.75" customHeight="1">
      <c r="A74" s="120"/>
      <c r="B74" s="121"/>
      <c r="C74" s="122"/>
      <c r="D74" s="122"/>
      <c r="E74" s="122"/>
      <c r="F74" s="122"/>
      <c r="G74" s="122"/>
      <c r="H74" s="121"/>
      <c r="I74" s="121"/>
      <c r="J74" s="121"/>
      <c r="K74" s="121"/>
      <c r="L74" s="121"/>
      <c r="M74" s="123"/>
      <c r="N74" s="123"/>
      <c r="O74" s="123"/>
      <c r="P74" s="123"/>
      <c r="Q74" s="124"/>
      <c r="R74" s="121"/>
      <c r="S74" s="121"/>
      <c r="T74" s="121"/>
      <c r="U74" s="121"/>
      <c r="V74" s="121"/>
      <c r="W74" s="125"/>
    </row>
  </sheetData>
  <mergeCells count="67">
    <mergeCell ref="M4:V4"/>
    <mergeCell ref="F32:G32"/>
    <mergeCell ref="D51:G51"/>
    <mergeCell ref="D5:L5"/>
    <mergeCell ref="F27:G27"/>
    <mergeCell ref="F28:G28"/>
    <mergeCell ref="E38:G38"/>
    <mergeCell ref="D50:G50"/>
    <mergeCell ref="C4:L4"/>
    <mergeCell ref="D46:G46"/>
    <mergeCell ref="D6:L6"/>
    <mergeCell ref="D8:L8"/>
    <mergeCell ref="O13:V16"/>
    <mergeCell ref="I37:K37"/>
    <mergeCell ref="M34:O34"/>
    <mergeCell ref="D14:L14"/>
    <mergeCell ref="D54:G54"/>
    <mergeCell ref="I34:K34"/>
    <mergeCell ref="D7:L7"/>
    <mergeCell ref="D44:G44"/>
    <mergeCell ref="D19:G19"/>
    <mergeCell ref="F26:G26"/>
    <mergeCell ref="F30:G30"/>
    <mergeCell ref="D10:L10"/>
    <mergeCell ref="D49:G49"/>
    <mergeCell ref="D45:G45"/>
    <mergeCell ref="I25:K25"/>
    <mergeCell ref="F29:G29"/>
    <mergeCell ref="D37:G37"/>
    <mergeCell ref="F33:G33"/>
    <mergeCell ref="D70:G70"/>
    <mergeCell ref="D69:G69"/>
    <mergeCell ref="D22:G22"/>
    <mergeCell ref="D12:L12"/>
    <mergeCell ref="D59:G59"/>
    <mergeCell ref="D60:G60"/>
    <mergeCell ref="D13:L13"/>
    <mergeCell ref="F31:G31"/>
    <mergeCell ref="D39:G39"/>
    <mergeCell ref="D15:L15"/>
    <mergeCell ref="D66:G66"/>
    <mergeCell ref="D65:G65"/>
    <mergeCell ref="D20:G20"/>
    <mergeCell ref="D56:G56"/>
    <mergeCell ref="D63:G63"/>
    <mergeCell ref="E25:G25"/>
    <mergeCell ref="D68:G68"/>
    <mergeCell ref="D21:G21"/>
    <mergeCell ref="B2:R2"/>
    <mergeCell ref="D17:V17"/>
    <mergeCell ref="R8:V8"/>
    <mergeCell ref="D64:G64"/>
    <mergeCell ref="R6:V6"/>
    <mergeCell ref="M25:O25"/>
    <mergeCell ref="D61:G61"/>
    <mergeCell ref="R5:V5"/>
    <mergeCell ref="R9:V9"/>
    <mergeCell ref="R11:V11"/>
    <mergeCell ref="D9:L9"/>
    <mergeCell ref="D23:V23"/>
    <mergeCell ref="D55:G55"/>
    <mergeCell ref="I35:K35"/>
    <mergeCell ref="R7:V7"/>
    <mergeCell ref="Q25:V32"/>
    <mergeCell ref="M35:O35"/>
    <mergeCell ref="D11:L11"/>
    <mergeCell ref="R10:V10"/>
  </mergeCells>
  <conditionalFormatting sqref="I34:I35 M34:M35">
    <cfRule type="cellIs" dxfId="4" priority="1" stopIfTrue="1" operator="greaterThan">
      <formula>1</formula>
    </cfRule>
  </conditionalFormatting>
  <conditionalFormatting sqref="D39">
    <cfRule type="cellIs" dxfId="3" priority="2" stopIfTrue="1" operator="between">
      <formula>1</formula>
      <formula>10000000</formula>
    </cfRule>
  </conditionalFormatting>
  <conditionalFormatting sqref="D46 D51 D56 D66 D70">
    <cfRule type="cellIs" dxfId="2" priority="3" stopIfTrue="1" operator="greaterThan">
      <formula>1</formula>
    </cfRule>
  </conditionalFormatting>
  <conditionalFormatting sqref="D61">
    <cfRule type="cellIs" dxfId="1" priority="4" stopIfTrue="1" operator="between">
      <formula>1000</formula>
      <formula>1</formula>
    </cfRule>
    <cfRule type="cellIs" dxfId="0" priority="5" stopIfTrue="1" operator="greaterThan">
      <formula>1</formula>
    </cfRule>
  </conditionalFormatting>
  <pageMargins left="0.69999998807907104" right="0.69999998807907104" top="0.78740197420120239" bottom="0.78740197420120239" header="0.30000001192092896" footer="0.30000001192092896"/>
  <pageSetup paperSize="0" orientation="portrait" horizontalDpi="0" verticalDpi="2048"/>
  <headerFooter alignWithMargins="0"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58"/>
  <sheetViews>
    <sheetView showGridLines="0" tabSelected="1" topLeftCell="A34" zoomScale="82" workbookViewId="0">
      <selection activeCell="F39" sqref="F39"/>
    </sheetView>
  </sheetViews>
  <sheetFormatPr baseColWidth="10" defaultRowHeight="15" customHeight="1"/>
  <cols>
    <col min="1" max="1" width="3.5" style="1" customWidth="1"/>
    <col min="2" max="2" width="30" style="1" customWidth="1"/>
    <col min="3" max="3" width="20.5" style="1" customWidth="1"/>
    <col min="4" max="4" width="13.6640625" style="1" customWidth="1"/>
    <col min="5" max="5" width="8.83203125" style="1" customWidth="1"/>
    <col min="6" max="6" width="11.5" style="1" customWidth="1"/>
    <col min="7" max="7" width="8" style="1" customWidth="1"/>
    <col min="8" max="18" width="5" style="1" customWidth="1"/>
    <col min="19" max="19" width="5.33203125" style="1" customWidth="1"/>
    <col min="20" max="21" width="5" style="1" customWidth="1"/>
    <col min="22" max="23" width="5.5" style="1" customWidth="1"/>
    <col min="24" max="24" width="13.6640625" style="1" customWidth="1"/>
    <col min="25" max="25" width="11.5" style="1" customWidth="1"/>
    <col min="26" max="28" width="10.83203125" style="1" hidden="1" customWidth="1"/>
    <col min="29" max="256" width="10.83203125" style="1" customWidth="1"/>
  </cols>
  <sheetData>
    <row r="1" spans="1:29" ht="150.25" customHeight="1">
      <c r="A1" s="2"/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3"/>
      <c r="Y1" s="4"/>
      <c r="Z1" s="2"/>
      <c r="AA1" s="4"/>
      <c r="AB1" s="2"/>
      <c r="AC1" s="4"/>
    </row>
    <row r="2" spans="1:29" ht="99.75" customHeight="1">
      <c r="A2" s="5"/>
      <c r="B2" s="762" t="s">
        <v>67</v>
      </c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3"/>
      <c r="R2" s="763"/>
      <c r="S2" s="763"/>
      <c r="T2" s="763"/>
      <c r="U2" s="763"/>
      <c r="V2" s="763"/>
      <c r="W2" s="763"/>
      <c r="X2" s="763"/>
      <c r="Y2" s="8"/>
      <c r="Z2" s="5"/>
      <c r="AA2" s="8"/>
      <c r="AB2" s="5"/>
      <c r="AC2" s="8"/>
    </row>
    <row r="3" spans="1:29" ht="75" customHeight="1">
      <c r="A3" s="5"/>
      <c r="B3" s="7"/>
      <c r="C3" s="104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  <c r="Z3" s="5"/>
      <c r="AA3" s="8"/>
      <c r="AB3" s="5"/>
      <c r="AC3" s="8"/>
    </row>
    <row r="4" spans="1:29" ht="60.25" customHeight="1">
      <c r="A4" s="126"/>
      <c r="B4" s="127"/>
      <c r="C4" s="128" t="s">
        <v>68</v>
      </c>
      <c r="D4" s="128" t="s">
        <v>69</v>
      </c>
      <c r="E4" s="128" t="s">
        <v>70</v>
      </c>
      <c r="F4" s="128" t="s">
        <v>71</v>
      </c>
      <c r="G4" s="128" t="s">
        <v>72</v>
      </c>
      <c r="H4" s="129" t="s">
        <v>73</v>
      </c>
      <c r="I4" s="130" t="s">
        <v>74</v>
      </c>
      <c r="J4" s="131" t="s">
        <v>75</v>
      </c>
      <c r="K4" s="132" t="s">
        <v>76</v>
      </c>
      <c r="L4" s="133" t="s">
        <v>77</v>
      </c>
      <c r="M4" s="134" t="s">
        <v>78</v>
      </c>
      <c r="N4" s="135" t="s">
        <v>79</v>
      </c>
      <c r="O4" s="136" t="s">
        <v>80</v>
      </c>
      <c r="P4" s="137" t="s">
        <v>81</v>
      </c>
      <c r="Q4" s="138" t="s">
        <v>82</v>
      </c>
      <c r="R4" s="139" t="s">
        <v>83</v>
      </c>
      <c r="S4" s="129" t="s">
        <v>84</v>
      </c>
      <c r="T4" s="130" t="s">
        <v>85</v>
      </c>
      <c r="U4" s="140" t="s">
        <v>86</v>
      </c>
      <c r="V4" s="141" t="s">
        <v>87</v>
      </c>
      <c r="W4" s="139" t="s">
        <v>88</v>
      </c>
      <c r="X4" s="127"/>
      <c r="Y4" s="142"/>
      <c r="Z4" s="143" t="s">
        <v>89</v>
      </c>
      <c r="AA4" s="144" t="s">
        <v>90</v>
      </c>
      <c r="AB4" s="5"/>
      <c r="AC4" s="8"/>
    </row>
    <row r="5" spans="1:29" ht="9.5" customHeight="1">
      <c r="A5" s="5"/>
      <c r="B5" s="7"/>
      <c r="C5" s="145"/>
      <c r="D5" s="146"/>
      <c r="E5" s="146"/>
      <c r="F5" s="14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148"/>
      <c r="S5" s="102"/>
      <c r="T5" s="102"/>
      <c r="U5" s="148"/>
      <c r="V5" s="7"/>
      <c r="W5" s="7"/>
      <c r="X5" s="7"/>
      <c r="Y5" s="8"/>
      <c r="Z5" s="149"/>
      <c r="AA5" s="150"/>
      <c r="AB5" s="5"/>
      <c r="AC5" s="8"/>
    </row>
    <row r="6" spans="1:29" ht="41" customHeight="1">
      <c r="A6" s="5"/>
      <c r="B6" s="444"/>
      <c r="C6" s="145"/>
      <c r="D6" s="447"/>
      <c r="E6" s="447"/>
      <c r="F6" s="147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148"/>
      <c r="S6" s="102"/>
      <c r="T6" s="102"/>
      <c r="U6" s="148"/>
      <c r="V6" s="444"/>
      <c r="W6" s="444"/>
      <c r="X6" s="444"/>
      <c r="Y6" s="8"/>
      <c r="Z6" s="149"/>
      <c r="AA6" s="150"/>
      <c r="AB6" s="5"/>
      <c r="AC6" s="8"/>
    </row>
    <row r="7" spans="1:29" ht="59.75" customHeight="1">
      <c r="A7" s="5"/>
      <c r="B7" s="151" t="s">
        <v>413</v>
      </c>
      <c r="C7" s="152"/>
      <c r="D7" s="153"/>
      <c r="E7" s="153"/>
      <c r="F7" s="154"/>
      <c r="G7" s="446"/>
      <c r="H7" s="446"/>
      <c r="I7" s="446"/>
      <c r="J7" s="446"/>
      <c r="K7" s="446"/>
      <c r="L7" s="446"/>
      <c r="M7" s="446"/>
      <c r="N7" s="446"/>
      <c r="O7" s="446"/>
      <c r="P7" s="446"/>
      <c r="Q7" s="446"/>
      <c r="R7" s="155"/>
      <c r="S7" s="156"/>
      <c r="T7" s="156"/>
      <c r="U7" s="155"/>
      <c r="V7" s="446"/>
      <c r="W7" s="446"/>
      <c r="X7" s="446"/>
      <c r="Y7" s="8"/>
      <c r="Z7" s="149"/>
      <c r="AA7" s="150"/>
      <c r="AB7" s="5"/>
      <c r="AC7" s="8"/>
    </row>
    <row r="8" spans="1:29" ht="100.25" customHeight="1">
      <c r="A8" s="157"/>
      <c r="B8" s="158"/>
      <c r="C8" s="159" t="s">
        <v>412</v>
      </c>
      <c r="D8" s="160" t="s">
        <v>91</v>
      </c>
      <c r="E8" s="161">
        <v>5</v>
      </c>
      <c r="F8" s="162">
        <v>845</v>
      </c>
      <c r="G8" s="508" t="s">
        <v>444</v>
      </c>
      <c r="H8" s="164"/>
      <c r="I8" s="165"/>
      <c r="J8" s="166"/>
      <c r="K8" s="167"/>
      <c r="L8" s="168"/>
      <c r="M8" s="169"/>
      <c r="N8" s="170"/>
      <c r="O8" s="171"/>
      <c r="P8" s="172"/>
      <c r="Q8" s="173"/>
      <c r="R8" s="174"/>
      <c r="S8" s="164"/>
      <c r="T8" s="175"/>
      <c r="U8" s="176"/>
      <c r="V8" s="177"/>
      <c r="W8" s="174"/>
      <c r="X8" s="178">
        <f t="shared" ref="X8:X13" si="0">((SUM(H8:R8))+((SUM(S8:V8)*1.05))+(W8*1.15))*F8</f>
        <v>0</v>
      </c>
      <c r="Y8" s="179"/>
      <c r="Z8" s="180">
        <v>18.5</v>
      </c>
      <c r="AA8" s="181">
        <f t="shared" ref="AA8:AA13" si="1">SUM(H8:W8)*Z8</f>
        <v>0</v>
      </c>
      <c r="AB8" s="5"/>
      <c r="AC8" s="8"/>
    </row>
    <row r="9" spans="1:29" ht="100.25" customHeight="1">
      <c r="A9" s="157"/>
      <c r="B9" s="556"/>
      <c r="C9" s="490" t="s">
        <v>414</v>
      </c>
      <c r="D9" s="557" t="s">
        <v>450</v>
      </c>
      <c r="E9" s="469">
        <v>1</v>
      </c>
      <c r="F9" s="558">
        <v>135</v>
      </c>
      <c r="G9" s="509" t="s">
        <v>445</v>
      </c>
      <c r="H9" s="472"/>
      <c r="I9" s="473"/>
      <c r="J9" s="474"/>
      <c r="K9" s="503"/>
      <c r="L9" s="504"/>
      <c r="M9" s="476"/>
      <c r="N9" s="477"/>
      <c r="O9" s="505"/>
      <c r="P9" s="478"/>
      <c r="Q9" s="479"/>
      <c r="R9" s="480"/>
      <c r="S9" s="472"/>
      <c r="T9" s="481"/>
      <c r="U9" s="475"/>
      <c r="V9" s="482"/>
      <c r="W9" s="480"/>
      <c r="X9" s="201">
        <f t="shared" si="0"/>
        <v>0</v>
      </c>
      <c r="Y9" s="179"/>
      <c r="Z9" s="180">
        <v>2.2400000000000002</v>
      </c>
      <c r="AA9" s="181">
        <f t="shared" si="1"/>
        <v>0</v>
      </c>
      <c r="AB9" s="5"/>
      <c r="AC9" s="8"/>
    </row>
    <row r="10" spans="1:29" ht="100.25" customHeight="1">
      <c r="A10" s="157"/>
      <c r="B10" s="556"/>
      <c r="C10" s="490" t="s">
        <v>415</v>
      </c>
      <c r="D10" s="563" t="s">
        <v>451</v>
      </c>
      <c r="E10" s="469">
        <v>1</v>
      </c>
      <c r="F10" s="558">
        <v>155</v>
      </c>
      <c r="G10" s="509" t="s">
        <v>446</v>
      </c>
      <c r="H10" s="472"/>
      <c r="I10" s="473"/>
      <c r="J10" s="474"/>
      <c r="K10" s="503"/>
      <c r="L10" s="504"/>
      <c r="M10" s="476"/>
      <c r="N10" s="477"/>
      <c r="O10" s="505"/>
      <c r="P10" s="478"/>
      <c r="Q10" s="479"/>
      <c r="R10" s="480"/>
      <c r="S10" s="472"/>
      <c r="T10" s="481"/>
      <c r="U10" s="475"/>
      <c r="V10" s="482"/>
      <c r="W10" s="480"/>
      <c r="X10" s="201">
        <f t="shared" si="0"/>
        <v>0</v>
      </c>
      <c r="Y10" s="179"/>
      <c r="Z10" s="180">
        <v>3.2</v>
      </c>
      <c r="AA10" s="181">
        <f t="shared" si="1"/>
        <v>0</v>
      </c>
      <c r="AB10" s="5"/>
      <c r="AC10" s="8"/>
    </row>
    <row r="11" spans="1:29" ht="100.25" customHeight="1">
      <c r="A11" s="157"/>
      <c r="B11" s="556"/>
      <c r="C11" s="490" t="s">
        <v>416</v>
      </c>
      <c r="D11" s="563" t="s">
        <v>452</v>
      </c>
      <c r="E11" s="469">
        <v>1</v>
      </c>
      <c r="F11" s="558">
        <v>190</v>
      </c>
      <c r="G11" s="509" t="s">
        <v>447</v>
      </c>
      <c r="H11" s="472"/>
      <c r="I11" s="473"/>
      <c r="J11" s="474"/>
      <c r="K11" s="503"/>
      <c r="L11" s="504"/>
      <c r="M11" s="476"/>
      <c r="N11" s="477"/>
      <c r="O11" s="505"/>
      <c r="P11" s="478"/>
      <c r="Q11" s="479"/>
      <c r="R11" s="480"/>
      <c r="S11" s="472"/>
      <c r="T11" s="481"/>
      <c r="U11" s="475"/>
      <c r="V11" s="482"/>
      <c r="W11" s="480"/>
      <c r="X11" s="201">
        <f t="shared" si="0"/>
        <v>0</v>
      </c>
      <c r="Y11" s="179"/>
      <c r="Z11" s="180">
        <v>4</v>
      </c>
      <c r="AA11" s="181">
        <f t="shared" si="1"/>
        <v>0</v>
      </c>
      <c r="AB11" s="5"/>
      <c r="AC11" s="8"/>
    </row>
    <row r="12" spans="1:29" ht="100.25" customHeight="1">
      <c r="A12" s="157"/>
      <c r="B12" s="556"/>
      <c r="C12" s="490" t="s">
        <v>417</v>
      </c>
      <c r="D12" s="563" t="s">
        <v>453</v>
      </c>
      <c r="E12" s="469">
        <v>1</v>
      </c>
      <c r="F12" s="558">
        <v>200</v>
      </c>
      <c r="G12" s="509" t="s">
        <v>448</v>
      </c>
      <c r="H12" s="472"/>
      <c r="I12" s="473"/>
      <c r="J12" s="474"/>
      <c r="K12" s="503"/>
      <c r="L12" s="504"/>
      <c r="M12" s="476"/>
      <c r="N12" s="477"/>
      <c r="O12" s="505"/>
      <c r="P12" s="478"/>
      <c r="Q12" s="479"/>
      <c r="R12" s="480"/>
      <c r="S12" s="472"/>
      <c r="T12" s="481"/>
      <c r="U12" s="475"/>
      <c r="V12" s="482"/>
      <c r="W12" s="480"/>
      <c r="X12" s="201">
        <f t="shared" si="0"/>
        <v>0</v>
      </c>
      <c r="Y12" s="179"/>
      <c r="Z12" s="180">
        <v>5.15</v>
      </c>
      <c r="AA12" s="181">
        <f t="shared" si="1"/>
        <v>0</v>
      </c>
      <c r="AB12" s="5"/>
      <c r="AC12" s="8"/>
    </row>
    <row r="13" spans="1:29" ht="100.25" customHeight="1">
      <c r="A13" s="157"/>
      <c r="B13" s="556"/>
      <c r="C13" s="490" t="s">
        <v>418</v>
      </c>
      <c r="D13" s="563" t="s">
        <v>454</v>
      </c>
      <c r="E13" s="469">
        <v>1</v>
      </c>
      <c r="F13" s="558">
        <v>165</v>
      </c>
      <c r="G13" s="509" t="s">
        <v>449</v>
      </c>
      <c r="H13" s="472"/>
      <c r="I13" s="473"/>
      <c r="J13" s="474"/>
      <c r="K13" s="503"/>
      <c r="L13" s="504"/>
      <c r="M13" s="476"/>
      <c r="N13" s="477"/>
      <c r="O13" s="505"/>
      <c r="P13" s="478"/>
      <c r="Q13" s="479"/>
      <c r="R13" s="480"/>
      <c r="S13" s="472"/>
      <c r="T13" s="481"/>
      <c r="U13" s="475"/>
      <c r="V13" s="482"/>
      <c r="W13" s="480"/>
      <c r="X13" s="201">
        <f t="shared" si="0"/>
        <v>0</v>
      </c>
      <c r="Y13" s="179"/>
      <c r="Z13" s="180">
        <v>3.94</v>
      </c>
      <c r="AA13" s="181">
        <f t="shared" si="1"/>
        <v>0</v>
      </c>
      <c r="AB13" s="5"/>
      <c r="AC13" s="8"/>
    </row>
    <row r="14" spans="1:29" ht="23" customHeight="1">
      <c r="A14" s="5"/>
      <c r="B14" s="444"/>
      <c r="C14" s="145"/>
      <c r="D14" s="447"/>
      <c r="E14" s="447"/>
      <c r="F14" s="147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148"/>
      <c r="S14" s="102"/>
      <c r="T14" s="102"/>
      <c r="U14" s="148"/>
      <c r="V14" s="444"/>
      <c r="W14" s="507" t="s">
        <v>339</v>
      </c>
      <c r="X14" s="147">
        <f>SUM(X8:X13)</f>
        <v>0</v>
      </c>
      <c r="Y14" s="8"/>
      <c r="Z14" s="149"/>
      <c r="AA14" s="150"/>
      <c r="AB14" s="5"/>
      <c r="AC14" s="8"/>
    </row>
    <row r="15" spans="1:29" ht="64" customHeight="1">
      <c r="A15" s="5"/>
      <c r="B15" s="444"/>
      <c r="C15" s="145"/>
      <c r="D15" s="447"/>
      <c r="E15" s="447"/>
      <c r="F15" s="147"/>
      <c r="G15" s="444"/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148"/>
      <c r="S15" s="102"/>
      <c r="T15" s="102"/>
      <c r="U15" s="148"/>
      <c r="V15" s="444"/>
      <c r="W15" s="444"/>
      <c r="X15" s="444"/>
      <c r="Y15" s="8"/>
      <c r="Z15" s="149"/>
      <c r="AA15" s="150"/>
      <c r="AB15" s="5"/>
      <c r="AC15" s="8"/>
    </row>
    <row r="16" spans="1:29" ht="64" customHeight="1">
      <c r="A16" s="5"/>
      <c r="B16" s="145"/>
      <c r="D16" s="447"/>
      <c r="E16" s="447"/>
      <c r="F16" s="147"/>
      <c r="G16" s="444"/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148"/>
      <c r="S16" s="102"/>
      <c r="T16" s="102"/>
      <c r="U16" s="148"/>
      <c r="V16" s="444"/>
      <c r="W16" s="444"/>
      <c r="X16" s="444"/>
      <c r="Y16" s="8"/>
      <c r="Z16" s="149"/>
      <c r="AA16" s="150"/>
      <c r="AB16" s="5"/>
      <c r="AC16" s="8"/>
    </row>
    <row r="17" spans="1:29" ht="59.75" customHeight="1">
      <c r="A17" s="5"/>
      <c r="B17" s="151" t="s">
        <v>411</v>
      </c>
      <c r="C17" s="152"/>
      <c r="D17" s="153"/>
      <c r="E17" s="153"/>
      <c r="F17" s="154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55"/>
      <c r="S17" s="156"/>
      <c r="T17" s="156"/>
      <c r="U17" s="155"/>
      <c r="V17" s="10"/>
      <c r="W17" s="10"/>
      <c r="X17" s="10"/>
      <c r="Y17" s="8"/>
      <c r="Z17" s="149"/>
      <c r="AA17" s="150"/>
      <c r="AB17" s="5"/>
      <c r="AC17" s="8"/>
    </row>
    <row r="18" spans="1:29" ht="100.25" customHeight="1">
      <c r="A18" s="157"/>
      <c r="B18" s="158"/>
      <c r="C18" s="159" t="s">
        <v>443</v>
      </c>
      <c r="D18" s="160" t="s">
        <v>91</v>
      </c>
      <c r="E18" s="161">
        <v>14</v>
      </c>
      <c r="F18" s="162">
        <v>2297.5</v>
      </c>
      <c r="G18" s="508" t="s">
        <v>433</v>
      </c>
      <c r="H18" s="164"/>
      <c r="I18" s="165"/>
      <c r="J18" s="166"/>
      <c r="K18" s="167"/>
      <c r="L18" s="168"/>
      <c r="M18" s="169"/>
      <c r="N18" s="170"/>
      <c r="O18" s="171"/>
      <c r="P18" s="172"/>
      <c r="Q18" s="173"/>
      <c r="R18" s="174"/>
      <c r="S18" s="164"/>
      <c r="T18" s="175"/>
      <c r="U18" s="176"/>
      <c r="V18" s="177"/>
      <c r="W18" s="174"/>
      <c r="X18" s="178">
        <f t="shared" ref="X18:X46" si="2">((SUM(H18:R18))+((SUM(S18:V18)*1.05))+(W18*1.15))*F18</f>
        <v>0</v>
      </c>
      <c r="Y18" s="179"/>
      <c r="Z18" s="180">
        <v>23.3</v>
      </c>
      <c r="AA18" s="181">
        <f>SUM(H18:W18)*Z18</f>
        <v>0</v>
      </c>
      <c r="AB18" s="5"/>
      <c r="AC18" s="8"/>
    </row>
    <row r="19" spans="1:29" ht="100.25" customHeight="1">
      <c r="A19" s="157"/>
      <c r="B19" s="556"/>
      <c r="C19" s="203" t="s">
        <v>420</v>
      </c>
      <c r="D19" s="184" t="s">
        <v>92</v>
      </c>
      <c r="E19" s="469">
        <v>1</v>
      </c>
      <c r="F19" s="558">
        <v>145</v>
      </c>
      <c r="G19" s="185">
        <v>13401</v>
      </c>
      <c r="H19" s="472"/>
      <c r="I19" s="473"/>
      <c r="J19" s="474"/>
      <c r="K19" s="503"/>
      <c r="L19" s="504"/>
      <c r="M19" s="476"/>
      <c r="N19" s="477"/>
      <c r="O19" s="505"/>
      <c r="P19" s="478"/>
      <c r="Q19" s="479"/>
      <c r="R19" s="480"/>
      <c r="S19" s="472"/>
      <c r="T19" s="481"/>
      <c r="U19" s="475"/>
      <c r="V19" s="482"/>
      <c r="W19" s="480"/>
      <c r="X19" s="201">
        <f t="shared" si="2"/>
        <v>0</v>
      </c>
      <c r="Y19" s="179"/>
      <c r="Z19" s="180">
        <v>1.381</v>
      </c>
      <c r="AA19" s="181">
        <f t="shared" ref="AA19:AA29" si="3">SUM(H19:W19)*Z19</f>
        <v>0</v>
      </c>
      <c r="AB19" s="5"/>
      <c r="AC19" s="8"/>
    </row>
    <row r="20" spans="1:29" ht="100.25" customHeight="1">
      <c r="A20" s="157"/>
      <c r="B20" s="556"/>
      <c r="C20" s="203" t="s">
        <v>421</v>
      </c>
      <c r="D20" s="184" t="s">
        <v>93</v>
      </c>
      <c r="E20" s="469">
        <v>1</v>
      </c>
      <c r="F20" s="558">
        <v>170</v>
      </c>
      <c r="G20" s="508" t="s">
        <v>434</v>
      </c>
      <c r="H20" s="472"/>
      <c r="I20" s="473"/>
      <c r="J20" s="474"/>
      <c r="K20" s="503"/>
      <c r="L20" s="504"/>
      <c r="M20" s="476"/>
      <c r="N20" s="477"/>
      <c r="O20" s="505"/>
      <c r="P20" s="478"/>
      <c r="Q20" s="479"/>
      <c r="R20" s="480"/>
      <c r="S20" s="472"/>
      <c r="T20" s="481"/>
      <c r="U20" s="475"/>
      <c r="V20" s="482"/>
      <c r="W20" s="480"/>
      <c r="X20" s="201">
        <f t="shared" si="2"/>
        <v>0</v>
      </c>
      <c r="Y20" s="179"/>
      <c r="Z20" s="180">
        <v>1.7989999999999999</v>
      </c>
      <c r="AA20" s="181">
        <f t="shared" si="3"/>
        <v>0</v>
      </c>
      <c r="AB20" s="5"/>
      <c r="AC20" s="8"/>
    </row>
    <row r="21" spans="1:29" ht="100.25" customHeight="1">
      <c r="A21" s="157"/>
      <c r="B21" s="556"/>
      <c r="C21" s="203" t="s">
        <v>422</v>
      </c>
      <c r="D21" s="184" t="s">
        <v>94</v>
      </c>
      <c r="E21" s="469">
        <v>1</v>
      </c>
      <c r="F21" s="558">
        <v>195</v>
      </c>
      <c r="G21" s="508" t="s">
        <v>435</v>
      </c>
      <c r="H21" s="472"/>
      <c r="I21" s="473"/>
      <c r="J21" s="474"/>
      <c r="K21" s="503"/>
      <c r="L21" s="504"/>
      <c r="M21" s="476"/>
      <c r="N21" s="477"/>
      <c r="O21" s="505"/>
      <c r="P21" s="478"/>
      <c r="Q21" s="479"/>
      <c r="R21" s="480"/>
      <c r="S21" s="472"/>
      <c r="T21" s="481"/>
      <c r="U21" s="475"/>
      <c r="V21" s="482"/>
      <c r="W21" s="480"/>
      <c r="X21" s="201">
        <f t="shared" si="2"/>
        <v>0</v>
      </c>
      <c r="Y21" s="179"/>
      <c r="Z21" s="180">
        <v>2.2919999999999998</v>
      </c>
      <c r="AA21" s="181">
        <f t="shared" si="3"/>
        <v>0</v>
      </c>
      <c r="AB21" s="5"/>
      <c r="AC21" s="8"/>
    </row>
    <row r="22" spans="1:29" ht="100.25" customHeight="1">
      <c r="A22" s="157"/>
      <c r="B22" s="556"/>
      <c r="C22" s="203" t="s">
        <v>423</v>
      </c>
      <c r="D22" s="184" t="s">
        <v>95</v>
      </c>
      <c r="E22" s="469">
        <v>1</v>
      </c>
      <c r="F22" s="558">
        <v>155</v>
      </c>
      <c r="G22" s="185">
        <v>13404</v>
      </c>
      <c r="H22" s="472"/>
      <c r="I22" s="473"/>
      <c r="J22" s="474"/>
      <c r="K22" s="503"/>
      <c r="L22" s="504"/>
      <c r="M22" s="476"/>
      <c r="N22" s="477"/>
      <c r="O22" s="505"/>
      <c r="P22" s="478"/>
      <c r="Q22" s="479"/>
      <c r="R22" s="480"/>
      <c r="S22" s="472"/>
      <c r="T22" s="481"/>
      <c r="U22" s="475"/>
      <c r="V22" s="482"/>
      <c r="W22" s="480"/>
      <c r="X22" s="201">
        <f t="shared" si="2"/>
        <v>0</v>
      </c>
      <c r="Y22" s="179"/>
      <c r="Z22" s="180">
        <v>2.06</v>
      </c>
      <c r="AA22" s="181">
        <f t="shared" si="3"/>
        <v>0</v>
      </c>
      <c r="AB22" s="5"/>
      <c r="AC22" s="8"/>
    </row>
    <row r="23" spans="1:29" ht="100.25" customHeight="1">
      <c r="A23" s="157"/>
      <c r="B23" s="556"/>
      <c r="C23" s="203" t="s">
        <v>424</v>
      </c>
      <c r="D23" s="184" t="s">
        <v>96</v>
      </c>
      <c r="E23" s="469">
        <v>1</v>
      </c>
      <c r="F23" s="558">
        <v>157.5</v>
      </c>
      <c r="G23" s="508" t="s">
        <v>436</v>
      </c>
      <c r="H23" s="472"/>
      <c r="I23" s="473"/>
      <c r="J23" s="474"/>
      <c r="K23" s="503"/>
      <c r="L23" s="504"/>
      <c r="M23" s="476"/>
      <c r="N23" s="477"/>
      <c r="O23" s="505"/>
      <c r="P23" s="478"/>
      <c r="Q23" s="479"/>
      <c r="R23" s="480"/>
      <c r="S23" s="472"/>
      <c r="T23" s="481"/>
      <c r="U23" s="475"/>
      <c r="V23" s="482"/>
      <c r="W23" s="480"/>
      <c r="X23" s="201">
        <f t="shared" si="2"/>
        <v>0</v>
      </c>
      <c r="Y23" s="179"/>
      <c r="Z23" s="180">
        <v>2.089</v>
      </c>
      <c r="AA23" s="181">
        <f t="shared" si="3"/>
        <v>0</v>
      </c>
      <c r="AB23" s="5"/>
      <c r="AC23" s="8"/>
    </row>
    <row r="24" spans="1:29" ht="100.25" customHeight="1">
      <c r="A24" s="157"/>
      <c r="B24" s="556"/>
      <c r="C24" s="203" t="s">
        <v>425</v>
      </c>
      <c r="D24" s="184" t="s">
        <v>97</v>
      </c>
      <c r="E24" s="469">
        <v>1</v>
      </c>
      <c r="F24" s="558">
        <v>182.5</v>
      </c>
      <c r="G24" s="508" t="s">
        <v>437</v>
      </c>
      <c r="H24" s="472"/>
      <c r="I24" s="473"/>
      <c r="J24" s="474"/>
      <c r="K24" s="503"/>
      <c r="L24" s="504"/>
      <c r="M24" s="476"/>
      <c r="N24" s="477"/>
      <c r="O24" s="505"/>
      <c r="P24" s="478"/>
      <c r="Q24" s="479"/>
      <c r="R24" s="480"/>
      <c r="S24" s="472"/>
      <c r="T24" s="481"/>
      <c r="U24" s="475"/>
      <c r="V24" s="482"/>
      <c r="W24" s="480"/>
      <c r="X24" s="201">
        <f t="shared" si="2"/>
        <v>0</v>
      </c>
      <c r="Y24" s="179"/>
      <c r="Z24" s="180">
        <v>2.5289999999999999</v>
      </c>
      <c r="AA24" s="181">
        <f t="shared" si="3"/>
        <v>0</v>
      </c>
      <c r="AB24" s="5"/>
      <c r="AC24" s="8"/>
    </row>
    <row r="25" spans="1:29" ht="100.25" customHeight="1">
      <c r="A25" s="157"/>
      <c r="B25" s="556"/>
      <c r="C25" s="203" t="s">
        <v>426</v>
      </c>
      <c r="D25" s="184" t="s">
        <v>98</v>
      </c>
      <c r="E25" s="469">
        <v>1</v>
      </c>
      <c r="F25" s="558">
        <v>152.5</v>
      </c>
      <c r="G25" s="185">
        <v>13407</v>
      </c>
      <c r="H25" s="472"/>
      <c r="I25" s="473"/>
      <c r="J25" s="474"/>
      <c r="K25" s="503"/>
      <c r="L25" s="504"/>
      <c r="M25" s="476"/>
      <c r="N25" s="477"/>
      <c r="O25" s="505"/>
      <c r="P25" s="478"/>
      <c r="Q25" s="479"/>
      <c r="R25" s="480"/>
      <c r="S25" s="472"/>
      <c r="T25" s="481"/>
      <c r="U25" s="475"/>
      <c r="V25" s="482"/>
      <c r="W25" s="480"/>
      <c r="X25" s="201">
        <f t="shared" si="2"/>
        <v>0</v>
      </c>
      <c r="Y25" s="179"/>
      <c r="Z25" s="180">
        <v>1.792</v>
      </c>
      <c r="AA25" s="181">
        <f t="shared" si="3"/>
        <v>0</v>
      </c>
      <c r="AB25" s="5"/>
      <c r="AC25" s="8"/>
    </row>
    <row r="26" spans="1:29" ht="100.25" customHeight="1">
      <c r="A26" s="157"/>
      <c r="B26" s="556"/>
      <c r="C26" s="203" t="s">
        <v>427</v>
      </c>
      <c r="D26" s="184" t="s">
        <v>99</v>
      </c>
      <c r="E26" s="469">
        <v>1</v>
      </c>
      <c r="F26" s="558">
        <v>152.5</v>
      </c>
      <c r="G26" s="508" t="s">
        <v>438</v>
      </c>
      <c r="H26" s="472"/>
      <c r="I26" s="473"/>
      <c r="J26" s="474"/>
      <c r="K26" s="503"/>
      <c r="L26" s="504"/>
      <c r="M26" s="476"/>
      <c r="N26" s="477"/>
      <c r="O26" s="505"/>
      <c r="P26" s="478"/>
      <c r="Q26" s="479"/>
      <c r="R26" s="480"/>
      <c r="S26" s="472"/>
      <c r="T26" s="481"/>
      <c r="U26" s="475"/>
      <c r="V26" s="482"/>
      <c r="W26" s="480"/>
      <c r="X26" s="201">
        <f t="shared" si="2"/>
        <v>0</v>
      </c>
      <c r="Y26" s="179"/>
      <c r="Z26" s="180">
        <v>2.06</v>
      </c>
      <c r="AA26" s="181">
        <f t="shared" si="3"/>
        <v>0</v>
      </c>
      <c r="AB26" s="5"/>
      <c r="AC26" s="8"/>
    </row>
    <row r="27" spans="1:29" ht="100.25" customHeight="1">
      <c r="A27" s="157"/>
      <c r="B27" s="556"/>
      <c r="C27" s="203" t="s">
        <v>428</v>
      </c>
      <c r="D27" s="184" t="s">
        <v>100</v>
      </c>
      <c r="E27" s="469">
        <v>1</v>
      </c>
      <c r="F27" s="558">
        <v>152.5</v>
      </c>
      <c r="G27" s="508" t="s">
        <v>439</v>
      </c>
      <c r="H27" s="472"/>
      <c r="I27" s="473"/>
      <c r="J27" s="474"/>
      <c r="K27" s="503"/>
      <c r="L27" s="504"/>
      <c r="M27" s="476"/>
      <c r="N27" s="477"/>
      <c r="O27" s="505"/>
      <c r="P27" s="478"/>
      <c r="Q27" s="479"/>
      <c r="R27" s="480"/>
      <c r="S27" s="472"/>
      <c r="T27" s="481"/>
      <c r="U27" s="475"/>
      <c r="V27" s="482"/>
      <c r="W27" s="480"/>
      <c r="X27" s="201">
        <f t="shared" si="2"/>
        <v>0</v>
      </c>
      <c r="Y27" s="179"/>
      <c r="Z27" s="180">
        <v>2.04</v>
      </c>
      <c r="AA27" s="181">
        <f t="shared" si="3"/>
        <v>0</v>
      </c>
      <c r="AB27" s="5"/>
      <c r="AC27" s="8"/>
    </row>
    <row r="28" spans="1:29" ht="100.25" customHeight="1">
      <c r="A28" s="157"/>
      <c r="B28" s="556"/>
      <c r="C28" s="203" t="s">
        <v>429</v>
      </c>
      <c r="D28" s="184" t="s">
        <v>101</v>
      </c>
      <c r="E28" s="469">
        <v>1</v>
      </c>
      <c r="F28" s="558">
        <v>167.5</v>
      </c>
      <c r="G28" s="185">
        <v>13410</v>
      </c>
      <c r="H28" s="472"/>
      <c r="I28" s="473"/>
      <c r="J28" s="474"/>
      <c r="K28" s="503"/>
      <c r="L28" s="504"/>
      <c r="M28" s="476"/>
      <c r="N28" s="477"/>
      <c r="O28" s="505"/>
      <c r="P28" s="478"/>
      <c r="Q28" s="479"/>
      <c r="R28" s="480"/>
      <c r="S28" s="472"/>
      <c r="T28" s="481"/>
      <c r="U28" s="475"/>
      <c r="V28" s="482"/>
      <c r="W28" s="480"/>
      <c r="X28" s="201">
        <f t="shared" si="2"/>
        <v>0</v>
      </c>
      <c r="Y28" s="179"/>
      <c r="Z28" s="180">
        <v>2.3490000000000002</v>
      </c>
      <c r="AA28" s="181">
        <f t="shared" si="3"/>
        <v>0</v>
      </c>
      <c r="AB28" s="5"/>
      <c r="AC28" s="8"/>
    </row>
    <row r="29" spans="1:29" ht="100.25" customHeight="1">
      <c r="A29" s="157"/>
      <c r="B29" s="556"/>
      <c r="C29" s="562" t="s">
        <v>430</v>
      </c>
      <c r="D29" s="204" t="s">
        <v>102</v>
      </c>
      <c r="E29" s="469">
        <v>1</v>
      </c>
      <c r="F29" s="558">
        <v>202.5</v>
      </c>
      <c r="G29" s="508" t="s">
        <v>440</v>
      </c>
      <c r="H29" s="472"/>
      <c r="I29" s="473"/>
      <c r="J29" s="474"/>
      <c r="K29" s="503"/>
      <c r="L29" s="504"/>
      <c r="M29" s="476"/>
      <c r="N29" s="477"/>
      <c r="O29" s="505"/>
      <c r="P29" s="478"/>
      <c r="Q29" s="479"/>
      <c r="R29" s="480"/>
      <c r="S29" s="472"/>
      <c r="T29" s="481"/>
      <c r="U29" s="475"/>
      <c r="V29" s="482"/>
      <c r="W29" s="480"/>
      <c r="X29" s="201">
        <f t="shared" si="2"/>
        <v>0</v>
      </c>
      <c r="Y29" s="179"/>
      <c r="Z29" s="180">
        <v>2.8650000000000002</v>
      </c>
      <c r="AA29" s="181">
        <f t="shared" si="3"/>
        <v>0</v>
      </c>
      <c r="AB29" s="5"/>
      <c r="AC29" s="8"/>
    </row>
    <row r="30" spans="1:29" ht="100.25" customHeight="1">
      <c r="A30" s="157"/>
      <c r="B30" s="556"/>
      <c r="C30" s="562" t="s">
        <v>419</v>
      </c>
      <c r="D30" s="204" t="s">
        <v>405</v>
      </c>
      <c r="E30" s="469">
        <v>1</v>
      </c>
      <c r="F30" s="558">
        <v>147.5</v>
      </c>
      <c r="G30" s="508" t="s">
        <v>441</v>
      </c>
      <c r="H30" s="472"/>
      <c r="I30" s="473"/>
      <c r="J30" s="474"/>
      <c r="K30" s="503"/>
      <c r="L30" s="504"/>
      <c r="M30" s="476"/>
      <c r="N30" s="477"/>
      <c r="O30" s="505"/>
      <c r="P30" s="478"/>
      <c r="Q30" s="479"/>
      <c r="R30" s="480"/>
      <c r="S30" s="472"/>
      <c r="T30" s="481"/>
      <c r="U30" s="475"/>
      <c r="V30" s="482"/>
      <c r="W30" s="480"/>
      <c r="X30" s="201">
        <f t="shared" si="2"/>
        <v>0</v>
      </c>
      <c r="Y30" s="179"/>
      <c r="Z30" s="180">
        <v>2.48</v>
      </c>
      <c r="AA30" s="181">
        <f>SUM(H30:W30)*Z30</f>
        <v>0</v>
      </c>
      <c r="AB30" s="5"/>
      <c r="AC30" s="8"/>
    </row>
    <row r="31" spans="1:29" ht="100.25" customHeight="1">
      <c r="A31" s="157"/>
      <c r="B31" s="556"/>
      <c r="C31" s="562" t="s">
        <v>431</v>
      </c>
      <c r="D31" s="559" t="s">
        <v>406</v>
      </c>
      <c r="E31" s="469">
        <v>1</v>
      </c>
      <c r="F31" s="558">
        <v>152.5</v>
      </c>
      <c r="G31" s="185">
        <v>13413</v>
      </c>
      <c r="H31" s="472"/>
      <c r="I31" s="473"/>
      <c r="J31" s="474"/>
      <c r="K31" s="503"/>
      <c r="L31" s="504"/>
      <c r="M31" s="476"/>
      <c r="N31" s="477"/>
      <c r="O31" s="505"/>
      <c r="P31" s="478"/>
      <c r="Q31" s="479"/>
      <c r="R31" s="480"/>
      <c r="S31" s="472"/>
      <c r="T31" s="481"/>
      <c r="U31" s="475"/>
      <c r="V31" s="482"/>
      <c r="W31" s="480"/>
      <c r="X31" s="201">
        <f t="shared" si="2"/>
        <v>0</v>
      </c>
      <c r="Y31" s="179"/>
      <c r="Z31" s="180">
        <v>2.15</v>
      </c>
      <c r="AA31" s="181">
        <f>SUM(H31:W31)*Z31</f>
        <v>0</v>
      </c>
      <c r="AB31" s="5"/>
      <c r="AC31" s="8"/>
    </row>
    <row r="32" spans="1:29" ht="100.25" customHeight="1">
      <c r="A32" s="157"/>
      <c r="B32" s="556"/>
      <c r="C32" s="562" t="s">
        <v>432</v>
      </c>
      <c r="D32" s="204" t="s">
        <v>407</v>
      </c>
      <c r="E32" s="469">
        <v>1</v>
      </c>
      <c r="F32" s="558">
        <v>165</v>
      </c>
      <c r="G32" s="508" t="s">
        <v>442</v>
      </c>
      <c r="H32" s="472"/>
      <c r="I32" s="473"/>
      <c r="J32" s="474"/>
      <c r="K32" s="503"/>
      <c r="L32" s="504"/>
      <c r="M32" s="476"/>
      <c r="N32" s="477"/>
      <c r="O32" s="505"/>
      <c r="P32" s="478"/>
      <c r="Q32" s="479"/>
      <c r="R32" s="480"/>
      <c r="S32" s="472"/>
      <c r="T32" s="481"/>
      <c r="U32" s="475"/>
      <c r="V32" s="482"/>
      <c r="W32" s="480"/>
      <c r="X32" s="201">
        <f t="shared" si="2"/>
        <v>0</v>
      </c>
      <c r="Y32" s="179"/>
      <c r="Z32" s="180">
        <v>2.25</v>
      </c>
      <c r="AA32" s="181">
        <f>SUM(H32:W32)*Z32</f>
        <v>0</v>
      </c>
      <c r="AB32" s="5"/>
      <c r="AC32" s="8"/>
    </row>
    <row r="33" spans="1:256" ht="26" customHeight="1">
      <c r="A33" s="5"/>
      <c r="B33" s="445"/>
      <c r="C33" s="222"/>
      <c r="D33" s="445"/>
      <c r="E33" s="445"/>
      <c r="F33" s="445"/>
      <c r="G33" s="445"/>
      <c r="H33" s="445"/>
      <c r="I33" s="445"/>
      <c r="J33" s="445"/>
      <c r="K33" s="445"/>
      <c r="L33" s="445"/>
      <c r="M33" s="445"/>
      <c r="N33" s="445"/>
      <c r="O33" s="445"/>
      <c r="P33" s="445"/>
      <c r="Q33" s="445"/>
      <c r="R33" s="445"/>
      <c r="S33" s="445"/>
      <c r="T33" s="445"/>
      <c r="U33" s="445"/>
      <c r="V33" s="445"/>
      <c r="W33" s="502" t="s">
        <v>408</v>
      </c>
      <c r="X33" s="488">
        <f>SUM(X18:X32)</f>
        <v>0</v>
      </c>
      <c r="Y33" s="8"/>
      <c r="Z33" s="5"/>
      <c r="AA33" s="8"/>
      <c r="AB33" s="5"/>
      <c r="AC33" s="8"/>
    </row>
    <row r="34" spans="1:256" s="561" customFormat="1" ht="39.75" customHeight="1">
      <c r="A34" s="444"/>
      <c r="B34" s="444"/>
      <c r="C34" s="104"/>
      <c r="D34" s="444"/>
      <c r="E34" s="444"/>
      <c r="F34" s="444"/>
      <c r="G34" s="444"/>
      <c r="H34" s="444"/>
      <c r="I34" s="444"/>
      <c r="J34" s="444"/>
      <c r="K34" s="444"/>
      <c r="L34" s="444"/>
      <c r="M34" s="444"/>
      <c r="N34" s="444"/>
      <c r="O34" s="444"/>
      <c r="P34" s="444"/>
      <c r="Q34" s="444"/>
      <c r="R34" s="444"/>
      <c r="S34" s="444"/>
      <c r="T34" s="444"/>
      <c r="U34" s="444"/>
      <c r="V34" s="444"/>
      <c r="W34" s="444"/>
      <c r="X34" s="444"/>
      <c r="Y34" s="444"/>
      <c r="Z34" s="444"/>
      <c r="AA34" s="444"/>
      <c r="AB34" s="444"/>
      <c r="AC34" s="444"/>
      <c r="AD34" s="560"/>
      <c r="AE34" s="560"/>
      <c r="AF34" s="560"/>
      <c r="AG34" s="560"/>
      <c r="AH34" s="560"/>
      <c r="AI34" s="560"/>
      <c r="AJ34" s="560"/>
      <c r="AK34" s="560"/>
      <c r="AL34" s="560"/>
      <c r="AM34" s="560"/>
      <c r="AN34" s="560"/>
      <c r="AO34" s="560"/>
      <c r="AP34" s="560"/>
      <c r="AQ34" s="560"/>
      <c r="AR34" s="560"/>
      <c r="AS34" s="560"/>
      <c r="AT34" s="560"/>
      <c r="AU34" s="560"/>
      <c r="AV34" s="560"/>
      <c r="AW34" s="560"/>
      <c r="AX34" s="560"/>
      <c r="AY34" s="560"/>
      <c r="AZ34" s="560"/>
      <c r="BA34" s="560"/>
      <c r="BB34" s="560"/>
      <c r="BC34" s="560"/>
      <c r="BD34" s="560"/>
      <c r="BE34" s="560"/>
      <c r="BF34" s="560"/>
      <c r="BG34" s="560"/>
      <c r="BH34" s="560"/>
      <c r="BI34" s="560"/>
      <c r="BJ34" s="560"/>
      <c r="BK34" s="560"/>
      <c r="BL34" s="560"/>
      <c r="BM34" s="560"/>
      <c r="BN34" s="560"/>
      <c r="BO34" s="560"/>
      <c r="BP34" s="560"/>
      <c r="BQ34" s="560"/>
      <c r="BR34" s="560"/>
      <c r="BS34" s="560"/>
      <c r="BT34" s="560"/>
      <c r="BU34" s="560"/>
      <c r="BV34" s="560"/>
      <c r="BW34" s="560"/>
      <c r="BX34" s="560"/>
      <c r="BY34" s="560"/>
      <c r="BZ34" s="560"/>
      <c r="CA34" s="560"/>
      <c r="CB34" s="560"/>
      <c r="CC34" s="560"/>
      <c r="CD34" s="560"/>
      <c r="CE34" s="560"/>
      <c r="CF34" s="560"/>
      <c r="CG34" s="560"/>
      <c r="CH34" s="560"/>
      <c r="CI34" s="560"/>
      <c r="CJ34" s="560"/>
      <c r="CK34" s="560"/>
      <c r="CL34" s="560"/>
      <c r="CM34" s="560"/>
      <c r="CN34" s="560"/>
      <c r="CO34" s="560"/>
      <c r="CP34" s="560"/>
      <c r="CQ34" s="560"/>
      <c r="CR34" s="560"/>
      <c r="CS34" s="560"/>
      <c r="CT34" s="560"/>
      <c r="CU34" s="560"/>
      <c r="CV34" s="560"/>
      <c r="CW34" s="560"/>
      <c r="CX34" s="560"/>
      <c r="CY34" s="560"/>
      <c r="CZ34" s="560"/>
      <c r="DA34" s="560"/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  <c r="DQ34" s="560"/>
      <c r="DR34" s="560"/>
      <c r="DS34" s="560"/>
      <c r="DT34" s="560"/>
      <c r="DU34" s="560"/>
      <c r="DV34" s="560"/>
      <c r="DW34" s="560"/>
      <c r="DX34" s="560"/>
      <c r="DY34" s="560"/>
      <c r="DZ34" s="560"/>
      <c r="EA34" s="560"/>
      <c r="EB34" s="560"/>
      <c r="EC34" s="560"/>
      <c r="ED34" s="560"/>
      <c r="EE34" s="560"/>
      <c r="EF34" s="560"/>
      <c r="EG34" s="560"/>
      <c r="EH34" s="560"/>
      <c r="EI34" s="560"/>
      <c r="EJ34" s="560"/>
      <c r="EK34" s="560"/>
      <c r="EL34" s="560"/>
      <c r="EM34" s="560"/>
      <c r="EN34" s="560"/>
      <c r="EO34" s="560"/>
      <c r="EP34" s="560"/>
      <c r="EQ34" s="560"/>
      <c r="ER34" s="560"/>
      <c r="ES34" s="560"/>
      <c r="ET34" s="560"/>
      <c r="EU34" s="560"/>
      <c r="EV34" s="560"/>
      <c r="EW34" s="560"/>
      <c r="EX34" s="560"/>
      <c r="EY34" s="560"/>
      <c r="EZ34" s="560"/>
      <c r="FA34" s="560"/>
      <c r="FB34" s="560"/>
      <c r="FC34" s="560"/>
      <c r="FD34" s="560"/>
      <c r="FE34" s="560"/>
      <c r="FF34" s="560"/>
      <c r="FG34" s="560"/>
      <c r="FH34" s="560"/>
      <c r="FI34" s="560"/>
      <c r="FJ34" s="560"/>
      <c r="FK34" s="560"/>
      <c r="FL34" s="560"/>
      <c r="FM34" s="560"/>
      <c r="FN34" s="560"/>
      <c r="FO34" s="560"/>
      <c r="FP34" s="560"/>
      <c r="FQ34" s="560"/>
      <c r="FR34" s="560"/>
      <c r="FS34" s="560"/>
      <c r="FT34" s="560"/>
      <c r="FU34" s="560"/>
      <c r="FV34" s="560"/>
      <c r="FW34" s="560"/>
      <c r="FX34" s="560"/>
      <c r="FY34" s="560"/>
      <c r="FZ34" s="560"/>
      <c r="GA34" s="560"/>
      <c r="GB34" s="560"/>
      <c r="GC34" s="560"/>
      <c r="GD34" s="560"/>
      <c r="GE34" s="560"/>
      <c r="GF34" s="560"/>
      <c r="GG34" s="560"/>
      <c r="GH34" s="560"/>
      <c r="GI34" s="560"/>
      <c r="GJ34" s="560"/>
      <c r="GK34" s="560"/>
      <c r="GL34" s="560"/>
      <c r="GM34" s="560"/>
      <c r="GN34" s="560"/>
      <c r="GO34" s="560"/>
      <c r="GP34" s="560"/>
      <c r="GQ34" s="560"/>
      <c r="GR34" s="560"/>
      <c r="GS34" s="560"/>
      <c r="GT34" s="560"/>
      <c r="GU34" s="560"/>
      <c r="GV34" s="560"/>
      <c r="GW34" s="560"/>
      <c r="GX34" s="560"/>
      <c r="GY34" s="560"/>
      <c r="GZ34" s="560"/>
      <c r="HA34" s="560"/>
      <c r="HB34" s="560"/>
      <c r="HC34" s="560"/>
      <c r="HD34" s="560"/>
      <c r="HE34" s="560"/>
      <c r="HF34" s="560"/>
      <c r="HG34" s="560"/>
      <c r="HH34" s="560"/>
      <c r="HI34" s="560"/>
      <c r="HJ34" s="560"/>
      <c r="HK34" s="560"/>
      <c r="HL34" s="560"/>
      <c r="HM34" s="560"/>
      <c r="HN34" s="560"/>
      <c r="HO34" s="560"/>
      <c r="HP34" s="560"/>
      <c r="HQ34" s="560"/>
      <c r="HR34" s="560"/>
      <c r="HS34" s="560"/>
      <c r="HT34" s="560"/>
      <c r="HU34" s="560"/>
      <c r="HV34" s="560"/>
      <c r="HW34" s="560"/>
      <c r="HX34" s="560"/>
      <c r="HY34" s="560"/>
      <c r="HZ34" s="560"/>
      <c r="IA34" s="560"/>
      <c r="IB34" s="560"/>
      <c r="IC34" s="560"/>
      <c r="ID34" s="560"/>
      <c r="IE34" s="560"/>
      <c r="IF34" s="560"/>
      <c r="IG34" s="560"/>
      <c r="IH34" s="560"/>
      <c r="II34" s="560"/>
      <c r="IJ34" s="560"/>
      <c r="IK34" s="560"/>
      <c r="IL34" s="560"/>
      <c r="IM34" s="560"/>
      <c r="IN34" s="560"/>
      <c r="IO34" s="560"/>
      <c r="IP34" s="560"/>
      <c r="IQ34" s="560"/>
      <c r="IR34" s="560"/>
      <c r="IS34" s="560"/>
      <c r="IT34" s="560"/>
      <c r="IU34" s="560"/>
      <c r="IV34" s="560"/>
    </row>
    <row r="35" spans="1:256" ht="59.75" customHeight="1">
      <c r="A35" s="5"/>
      <c r="B35" s="151" t="s">
        <v>410</v>
      </c>
      <c r="C35" s="152"/>
      <c r="D35" s="153"/>
      <c r="E35" s="153"/>
      <c r="F35" s="154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  <c r="R35" s="155"/>
      <c r="S35" s="156"/>
      <c r="T35" s="156"/>
      <c r="U35" s="155"/>
      <c r="V35" s="446"/>
      <c r="W35" s="446"/>
      <c r="X35" s="446"/>
      <c r="Y35" s="8"/>
      <c r="Z35" s="149"/>
      <c r="AA35" s="150"/>
      <c r="AB35" s="5"/>
      <c r="AC35" s="8"/>
    </row>
    <row r="36" spans="1:256" ht="100.25" customHeight="1">
      <c r="A36" s="157"/>
      <c r="B36" s="158"/>
      <c r="C36" s="159" t="s">
        <v>394</v>
      </c>
      <c r="D36" s="160" t="s">
        <v>91</v>
      </c>
      <c r="E36" s="161">
        <v>14</v>
      </c>
      <c r="F36" s="162">
        <v>1977.5</v>
      </c>
      <c r="G36" s="508" t="s">
        <v>395</v>
      </c>
      <c r="H36" s="164"/>
      <c r="I36" s="165"/>
      <c r="J36" s="166"/>
      <c r="K36" s="167"/>
      <c r="L36" s="168"/>
      <c r="M36" s="169"/>
      <c r="N36" s="170"/>
      <c r="O36" s="171"/>
      <c r="P36" s="172"/>
      <c r="Q36" s="173"/>
      <c r="R36" s="174"/>
      <c r="S36" s="164"/>
      <c r="T36" s="175"/>
      <c r="U36" s="176"/>
      <c r="V36" s="177"/>
      <c r="W36" s="174"/>
      <c r="X36" s="178">
        <f>((SUM(H36:R36))+((SUM(S36:V36)*1.05))+(W36*1.15))*F36</f>
        <v>0</v>
      </c>
      <c r="Y36" s="179"/>
      <c r="Z36" s="180">
        <v>23.3</v>
      </c>
      <c r="AA36" s="181">
        <f t="shared" ref="AA36:AA50" si="4">SUM(H36:W36)*Z36</f>
        <v>0</v>
      </c>
      <c r="AB36" s="5"/>
      <c r="AC36" s="8"/>
    </row>
    <row r="37" spans="1:256" ht="100.25" customHeight="1">
      <c r="A37" s="157"/>
      <c r="B37" s="182"/>
      <c r="C37" s="183" t="s">
        <v>393</v>
      </c>
      <c r="D37" s="184" t="s">
        <v>92</v>
      </c>
      <c r="E37" s="185">
        <v>1</v>
      </c>
      <c r="F37" s="186">
        <v>125</v>
      </c>
      <c r="G37" s="185">
        <v>3401</v>
      </c>
      <c r="H37" s="187"/>
      <c r="I37" s="188"/>
      <c r="J37" s="189"/>
      <c r="K37" s="190"/>
      <c r="L37" s="191"/>
      <c r="M37" s="192"/>
      <c r="N37" s="193"/>
      <c r="O37" s="194"/>
      <c r="P37" s="195"/>
      <c r="Q37" s="196"/>
      <c r="R37" s="197"/>
      <c r="S37" s="187"/>
      <c r="T37" s="198"/>
      <c r="U37" s="199"/>
      <c r="V37" s="200"/>
      <c r="W37" s="197"/>
      <c r="X37" s="201">
        <f t="shared" si="2"/>
        <v>0</v>
      </c>
      <c r="Y37" s="179"/>
      <c r="Z37" s="180">
        <v>1.381</v>
      </c>
      <c r="AA37" s="181">
        <f t="shared" si="4"/>
        <v>0</v>
      </c>
      <c r="AB37" s="5"/>
      <c r="AC37" s="8"/>
    </row>
    <row r="38" spans="1:256" ht="100" customHeight="1">
      <c r="A38" s="157"/>
      <c r="B38" s="182"/>
      <c r="C38" s="183" t="s">
        <v>392</v>
      </c>
      <c r="D38" s="184" t="s">
        <v>93</v>
      </c>
      <c r="E38" s="185">
        <v>1</v>
      </c>
      <c r="F38" s="186">
        <v>147.5</v>
      </c>
      <c r="G38" s="508" t="s">
        <v>396</v>
      </c>
      <c r="H38" s="187"/>
      <c r="I38" s="188"/>
      <c r="J38" s="189"/>
      <c r="K38" s="190"/>
      <c r="L38" s="191"/>
      <c r="M38" s="192"/>
      <c r="N38" s="193"/>
      <c r="O38" s="194"/>
      <c r="P38" s="195"/>
      <c r="Q38" s="196"/>
      <c r="R38" s="197"/>
      <c r="S38" s="187"/>
      <c r="T38" s="198"/>
      <c r="U38" s="199"/>
      <c r="V38" s="200"/>
      <c r="W38" s="197"/>
      <c r="X38" s="201">
        <f t="shared" si="2"/>
        <v>0</v>
      </c>
      <c r="Y38" s="179"/>
      <c r="Z38" s="180">
        <v>1.7989999999999999</v>
      </c>
      <c r="AA38" s="181">
        <f t="shared" si="4"/>
        <v>0</v>
      </c>
      <c r="AB38" s="5"/>
      <c r="AC38" s="8"/>
    </row>
    <row r="39" spans="1:256" ht="100" customHeight="1">
      <c r="A39" s="157"/>
      <c r="B39" s="182"/>
      <c r="C39" s="183" t="s">
        <v>391</v>
      </c>
      <c r="D39" s="184" t="s">
        <v>94</v>
      </c>
      <c r="E39" s="185">
        <v>1</v>
      </c>
      <c r="F39" s="186">
        <v>170</v>
      </c>
      <c r="G39" s="508" t="s">
        <v>397</v>
      </c>
      <c r="H39" s="187"/>
      <c r="I39" s="188"/>
      <c r="J39" s="189"/>
      <c r="K39" s="190"/>
      <c r="L39" s="191"/>
      <c r="M39" s="192"/>
      <c r="N39" s="193"/>
      <c r="O39" s="194"/>
      <c r="P39" s="195"/>
      <c r="Q39" s="196"/>
      <c r="R39" s="197"/>
      <c r="S39" s="187"/>
      <c r="T39" s="198"/>
      <c r="U39" s="199"/>
      <c r="V39" s="200"/>
      <c r="W39" s="197"/>
      <c r="X39" s="201">
        <f t="shared" si="2"/>
        <v>0</v>
      </c>
      <c r="Y39" s="179"/>
      <c r="Z39" s="180">
        <v>2.2919999999999998</v>
      </c>
      <c r="AA39" s="181">
        <f t="shared" si="4"/>
        <v>0</v>
      </c>
      <c r="AB39" s="5"/>
      <c r="AC39" s="8"/>
    </row>
    <row r="40" spans="1:256" ht="100" customHeight="1">
      <c r="A40" s="157"/>
      <c r="B40" s="182"/>
      <c r="C40" s="183" t="s">
        <v>390</v>
      </c>
      <c r="D40" s="184" t="s">
        <v>95</v>
      </c>
      <c r="E40" s="185">
        <v>1</v>
      </c>
      <c r="F40" s="186">
        <v>135</v>
      </c>
      <c r="G40" s="185">
        <v>3404</v>
      </c>
      <c r="H40" s="187"/>
      <c r="I40" s="188"/>
      <c r="J40" s="189"/>
      <c r="K40" s="190"/>
      <c r="L40" s="191"/>
      <c r="M40" s="192"/>
      <c r="N40" s="193"/>
      <c r="O40" s="194"/>
      <c r="P40" s="195"/>
      <c r="Q40" s="196"/>
      <c r="R40" s="197"/>
      <c r="S40" s="187"/>
      <c r="T40" s="198"/>
      <c r="U40" s="199"/>
      <c r="V40" s="200"/>
      <c r="W40" s="197"/>
      <c r="X40" s="201">
        <f t="shared" si="2"/>
        <v>0</v>
      </c>
      <c r="Y40" s="179"/>
      <c r="Z40" s="180">
        <v>2.06</v>
      </c>
      <c r="AA40" s="181">
        <f t="shared" si="4"/>
        <v>0</v>
      </c>
      <c r="AB40" s="5"/>
      <c r="AC40" s="8"/>
    </row>
    <row r="41" spans="1:256" ht="100" customHeight="1">
      <c r="A41" s="157"/>
      <c r="B41" s="182"/>
      <c r="C41" s="183" t="s">
        <v>389</v>
      </c>
      <c r="D41" s="184" t="s">
        <v>96</v>
      </c>
      <c r="E41" s="185">
        <v>1</v>
      </c>
      <c r="F41" s="186">
        <v>135</v>
      </c>
      <c r="G41" s="508" t="s">
        <v>398</v>
      </c>
      <c r="H41" s="187"/>
      <c r="I41" s="188"/>
      <c r="J41" s="189"/>
      <c r="K41" s="190"/>
      <c r="L41" s="191"/>
      <c r="M41" s="192"/>
      <c r="N41" s="193"/>
      <c r="O41" s="194"/>
      <c r="P41" s="195"/>
      <c r="Q41" s="196"/>
      <c r="R41" s="197"/>
      <c r="S41" s="187"/>
      <c r="T41" s="198"/>
      <c r="U41" s="199"/>
      <c r="V41" s="200"/>
      <c r="W41" s="197"/>
      <c r="X41" s="201">
        <f t="shared" si="2"/>
        <v>0</v>
      </c>
      <c r="Y41" s="179"/>
      <c r="Z41" s="180">
        <v>2.089</v>
      </c>
      <c r="AA41" s="181">
        <f t="shared" si="4"/>
        <v>0</v>
      </c>
      <c r="AB41" s="5"/>
      <c r="AC41" s="8"/>
    </row>
    <row r="42" spans="1:256" ht="100" customHeight="1">
      <c r="A42" s="157"/>
      <c r="B42" s="182"/>
      <c r="C42" s="183" t="s">
        <v>388</v>
      </c>
      <c r="D42" s="184" t="s">
        <v>97</v>
      </c>
      <c r="E42" s="185">
        <v>1</v>
      </c>
      <c r="F42" s="186">
        <v>155</v>
      </c>
      <c r="G42" s="508" t="s">
        <v>399</v>
      </c>
      <c r="H42" s="187"/>
      <c r="I42" s="188"/>
      <c r="J42" s="189"/>
      <c r="K42" s="190"/>
      <c r="L42" s="191"/>
      <c r="M42" s="192"/>
      <c r="N42" s="193"/>
      <c r="O42" s="194"/>
      <c r="P42" s="195"/>
      <c r="Q42" s="196"/>
      <c r="R42" s="197"/>
      <c r="S42" s="187"/>
      <c r="T42" s="198"/>
      <c r="U42" s="199"/>
      <c r="V42" s="200"/>
      <c r="W42" s="197"/>
      <c r="X42" s="201">
        <f t="shared" si="2"/>
        <v>0</v>
      </c>
      <c r="Y42" s="179"/>
      <c r="Z42" s="180">
        <v>2.5289999999999999</v>
      </c>
      <c r="AA42" s="181">
        <f t="shared" si="4"/>
        <v>0</v>
      </c>
      <c r="AB42" s="5"/>
      <c r="AC42" s="8"/>
    </row>
    <row r="43" spans="1:256" ht="100" customHeight="1">
      <c r="A43" s="157"/>
      <c r="B43" s="182"/>
      <c r="C43" s="183" t="s">
        <v>387</v>
      </c>
      <c r="D43" s="184" t="s">
        <v>98</v>
      </c>
      <c r="E43" s="185">
        <v>1</v>
      </c>
      <c r="F43" s="186">
        <v>130</v>
      </c>
      <c r="G43" s="185">
        <v>3407</v>
      </c>
      <c r="H43" s="187"/>
      <c r="I43" s="188"/>
      <c r="J43" s="189"/>
      <c r="K43" s="190"/>
      <c r="L43" s="191"/>
      <c r="M43" s="192"/>
      <c r="N43" s="193"/>
      <c r="O43" s="194"/>
      <c r="P43" s="195"/>
      <c r="Q43" s="196"/>
      <c r="R43" s="197"/>
      <c r="S43" s="187"/>
      <c r="T43" s="198"/>
      <c r="U43" s="199"/>
      <c r="V43" s="200"/>
      <c r="W43" s="197"/>
      <c r="X43" s="201">
        <f t="shared" si="2"/>
        <v>0</v>
      </c>
      <c r="Y43" s="179"/>
      <c r="Z43" s="180">
        <v>1.792</v>
      </c>
      <c r="AA43" s="181">
        <f t="shared" si="4"/>
        <v>0</v>
      </c>
      <c r="AB43" s="5"/>
      <c r="AC43" s="8"/>
    </row>
    <row r="44" spans="1:256" ht="100" customHeight="1">
      <c r="A44" s="157"/>
      <c r="B44" s="182"/>
      <c r="C44" s="183" t="s">
        <v>386</v>
      </c>
      <c r="D44" s="184" t="s">
        <v>99</v>
      </c>
      <c r="E44" s="185">
        <v>1</v>
      </c>
      <c r="F44" s="186">
        <v>135</v>
      </c>
      <c r="G44" s="508" t="s">
        <v>400</v>
      </c>
      <c r="H44" s="187"/>
      <c r="I44" s="188"/>
      <c r="J44" s="189"/>
      <c r="K44" s="190"/>
      <c r="L44" s="191"/>
      <c r="M44" s="192"/>
      <c r="N44" s="193"/>
      <c r="O44" s="194"/>
      <c r="P44" s="195"/>
      <c r="Q44" s="196"/>
      <c r="R44" s="197"/>
      <c r="S44" s="187"/>
      <c r="T44" s="198"/>
      <c r="U44" s="199"/>
      <c r="V44" s="200"/>
      <c r="W44" s="197"/>
      <c r="X44" s="201">
        <f t="shared" si="2"/>
        <v>0</v>
      </c>
      <c r="Y44" s="179"/>
      <c r="Z44" s="180">
        <v>2.06</v>
      </c>
      <c r="AA44" s="181">
        <f t="shared" si="4"/>
        <v>0</v>
      </c>
      <c r="AB44" s="5"/>
      <c r="AC44" s="8"/>
    </row>
    <row r="45" spans="1:256" ht="100" customHeight="1">
      <c r="A45" s="157"/>
      <c r="B45" s="182"/>
      <c r="C45" s="183" t="s">
        <v>385</v>
      </c>
      <c r="D45" s="184" t="s">
        <v>100</v>
      </c>
      <c r="E45" s="185">
        <v>1</v>
      </c>
      <c r="F45" s="186">
        <v>135</v>
      </c>
      <c r="G45" s="508" t="s">
        <v>401</v>
      </c>
      <c r="H45" s="187"/>
      <c r="I45" s="188"/>
      <c r="J45" s="189"/>
      <c r="K45" s="190"/>
      <c r="L45" s="191"/>
      <c r="M45" s="192"/>
      <c r="N45" s="193"/>
      <c r="O45" s="194"/>
      <c r="P45" s="195"/>
      <c r="Q45" s="196"/>
      <c r="R45" s="197"/>
      <c r="S45" s="187"/>
      <c r="T45" s="198"/>
      <c r="U45" s="199"/>
      <c r="V45" s="200"/>
      <c r="W45" s="197"/>
      <c r="X45" s="201">
        <f t="shared" si="2"/>
        <v>0</v>
      </c>
      <c r="Y45" s="179"/>
      <c r="Z45" s="180">
        <v>2.04</v>
      </c>
      <c r="AA45" s="181">
        <f t="shared" si="4"/>
        <v>0</v>
      </c>
      <c r="AB45" s="5"/>
      <c r="AC45" s="8"/>
    </row>
    <row r="46" spans="1:256" ht="100" customHeight="1">
      <c r="A46" s="157"/>
      <c r="B46" s="182"/>
      <c r="C46" s="183" t="s">
        <v>381</v>
      </c>
      <c r="D46" s="184" t="s">
        <v>101</v>
      </c>
      <c r="E46" s="185">
        <v>1</v>
      </c>
      <c r="F46" s="186">
        <v>145</v>
      </c>
      <c r="G46" s="185">
        <v>3410</v>
      </c>
      <c r="H46" s="187"/>
      <c r="I46" s="188"/>
      <c r="J46" s="189"/>
      <c r="K46" s="190"/>
      <c r="L46" s="191"/>
      <c r="M46" s="192"/>
      <c r="N46" s="193"/>
      <c r="O46" s="194"/>
      <c r="P46" s="195"/>
      <c r="Q46" s="196"/>
      <c r="R46" s="197"/>
      <c r="S46" s="187"/>
      <c r="T46" s="198"/>
      <c r="U46" s="199"/>
      <c r="V46" s="200"/>
      <c r="W46" s="197"/>
      <c r="X46" s="201">
        <f t="shared" si="2"/>
        <v>0</v>
      </c>
      <c r="Y46" s="179"/>
      <c r="Z46" s="180">
        <v>2.3490000000000002</v>
      </c>
      <c r="AA46" s="181">
        <f t="shared" si="4"/>
        <v>0</v>
      </c>
      <c r="AB46" s="5"/>
      <c r="AC46" s="8"/>
    </row>
    <row r="47" spans="1:256" ht="100" customHeight="1">
      <c r="A47" s="157"/>
      <c r="B47" s="202"/>
      <c r="C47" s="203" t="s">
        <v>382</v>
      </c>
      <c r="D47" s="204" t="s">
        <v>102</v>
      </c>
      <c r="E47" s="205">
        <v>1</v>
      </c>
      <c r="F47" s="206">
        <v>172.5</v>
      </c>
      <c r="G47" s="508" t="s">
        <v>402</v>
      </c>
      <c r="H47" s="207"/>
      <c r="I47" s="208"/>
      <c r="J47" s="209"/>
      <c r="K47" s="210"/>
      <c r="L47" s="211"/>
      <c r="M47" s="212"/>
      <c r="N47" s="213"/>
      <c r="O47" s="214"/>
      <c r="P47" s="215"/>
      <c r="Q47" s="216"/>
      <c r="R47" s="217"/>
      <c r="S47" s="207"/>
      <c r="T47" s="218"/>
      <c r="U47" s="219"/>
      <c r="V47" s="220"/>
      <c r="W47" s="217"/>
      <c r="X47" s="221">
        <f>((SUM(H47:R47))+((SUM(S47:V47)*1.05))+(W47*1.15))*F47</f>
        <v>0</v>
      </c>
      <c r="Y47" s="179"/>
      <c r="Z47" s="180">
        <v>2.8650000000000002</v>
      </c>
      <c r="AA47" s="181">
        <f t="shared" si="4"/>
        <v>0</v>
      </c>
      <c r="AB47" s="5"/>
      <c r="AC47" s="8"/>
    </row>
    <row r="48" spans="1:256" ht="100" customHeight="1">
      <c r="A48" s="157"/>
      <c r="B48" s="202"/>
      <c r="C48" s="203" t="s">
        <v>380</v>
      </c>
      <c r="D48" s="204" t="s">
        <v>405</v>
      </c>
      <c r="E48" s="205">
        <v>1</v>
      </c>
      <c r="F48" s="206">
        <v>125</v>
      </c>
      <c r="G48" s="508" t="s">
        <v>403</v>
      </c>
      <c r="H48" s="207"/>
      <c r="I48" s="208"/>
      <c r="J48" s="209"/>
      <c r="K48" s="210"/>
      <c r="L48" s="211"/>
      <c r="M48" s="212"/>
      <c r="N48" s="213"/>
      <c r="O48" s="214"/>
      <c r="P48" s="215"/>
      <c r="Q48" s="216"/>
      <c r="R48" s="217"/>
      <c r="S48" s="207"/>
      <c r="T48" s="218"/>
      <c r="U48" s="219"/>
      <c r="V48" s="220"/>
      <c r="W48" s="217"/>
      <c r="X48" s="221">
        <f>((SUM(H48:R48))+((SUM(S48:V48)*1.05))+(W48*1.15))*F48</f>
        <v>0</v>
      </c>
      <c r="Y48" s="179"/>
      <c r="Z48" s="180">
        <v>2.48</v>
      </c>
      <c r="AA48" s="181">
        <f t="shared" si="4"/>
        <v>0</v>
      </c>
      <c r="AB48" s="5"/>
      <c r="AC48" s="8"/>
    </row>
    <row r="49" spans="1:29" ht="100" customHeight="1">
      <c r="A49" s="157"/>
      <c r="B49" s="202"/>
      <c r="C49" s="203" t="s">
        <v>383</v>
      </c>
      <c r="D49" s="559" t="s">
        <v>406</v>
      </c>
      <c r="E49" s="205">
        <v>1</v>
      </c>
      <c r="F49" s="206">
        <v>130</v>
      </c>
      <c r="G49" s="185">
        <v>3413</v>
      </c>
      <c r="H49" s="207"/>
      <c r="I49" s="208"/>
      <c r="J49" s="209"/>
      <c r="K49" s="210"/>
      <c r="L49" s="211"/>
      <c r="M49" s="212"/>
      <c r="N49" s="213"/>
      <c r="O49" s="214"/>
      <c r="P49" s="215"/>
      <c r="Q49" s="216"/>
      <c r="R49" s="217"/>
      <c r="S49" s="207"/>
      <c r="T49" s="218"/>
      <c r="U49" s="219"/>
      <c r="V49" s="220"/>
      <c r="W49" s="217"/>
      <c r="X49" s="221">
        <f>((SUM(H49:R49))+((SUM(S49:V49)*1.05))+(W49*1.15))*F49</f>
        <v>0</v>
      </c>
      <c r="Y49" s="179"/>
      <c r="Z49" s="180">
        <v>2.15</v>
      </c>
      <c r="AA49" s="181">
        <f t="shared" si="4"/>
        <v>0</v>
      </c>
      <c r="AB49" s="5"/>
      <c r="AC49" s="8"/>
    </row>
    <row r="50" spans="1:29" ht="100" customHeight="1">
      <c r="A50" s="157"/>
      <c r="B50" s="202"/>
      <c r="C50" s="203" t="s">
        <v>384</v>
      </c>
      <c r="D50" s="204" t="s">
        <v>407</v>
      </c>
      <c r="E50" s="205">
        <v>1</v>
      </c>
      <c r="F50" s="206">
        <v>137.5</v>
      </c>
      <c r="G50" s="508" t="s">
        <v>404</v>
      </c>
      <c r="H50" s="207"/>
      <c r="I50" s="208"/>
      <c r="J50" s="209"/>
      <c r="K50" s="210"/>
      <c r="L50" s="211"/>
      <c r="M50" s="212"/>
      <c r="N50" s="213"/>
      <c r="O50" s="214"/>
      <c r="P50" s="215"/>
      <c r="Q50" s="216"/>
      <c r="R50" s="217"/>
      <c r="S50" s="207"/>
      <c r="T50" s="218"/>
      <c r="U50" s="219"/>
      <c r="V50" s="220"/>
      <c r="W50" s="217"/>
      <c r="X50" s="221">
        <f>((SUM(H50:R50))+((SUM(S50:V50)*1.05))+(W50*1.15))*F50</f>
        <v>0</v>
      </c>
      <c r="Y50" s="179"/>
      <c r="Z50" s="180">
        <v>2.25</v>
      </c>
      <c r="AA50" s="181">
        <f t="shared" si="4"/>
        <v>0</v>
      </c>
      <c r="AB50" s="5"/>
      <c r="AC50" s="8"/>
    </row>
    <row r="51" spans="1:29" ht="39.75" customHeight="1">
      <c r="A51" s="5"/>
      <c r="B51" s="44"/>
      <c r="C51" s="222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502" t="s">
        <v>409</v>
      </c>
      <c r="X51" s="488">
        <f>SUM(X36:X50)</f>
        <v>0</v>
      </c>
      <c r="Y51" s="8"/>
      <c r="Z51" s="5"/>
      <c r="AA51" s="8"/>
      <c r="AB51" s="5"/>
      <c r="AC51" s="8"/>
    </row>
    <row r="52" spans="1:29" ht="39.75" customHeight="1">
      <c r="A52" s="5"/>
      <c r="B52" s="444"/>
      <c r="C52" s="104"/>
      <c r="D52" s="444"/>
      <c r="E52" s="444"/>
      <c r="F52" s="444"/>
      <c r="G52" s="444"/>
      <c r="H52" s="444"/>
      <c r="I52" s="444"/>
      <c r="J52" s="444"/>
      <c r="K52" s="444"/>
      <c r="L52" s="444"/>
      <c r="M52" s="444"/>
      <c r="N52" s="444"/>
      <c r="O52" s="444"/>
      <c r="P52" s="444"/>
      <c r="Q52" s="444"/>
      <c r="R52" s="444"/>
      <c r="S52" s="444"/>
      <c r="T52" s="444"/>
      <c r="U52" s="444"/>
      <c r="V52" s="444"/>
      <c r="W52" s="506"/>
      <c r="X52" s="147"/>
      <c r="Y52" s="8"/>
      <c r="Z52" s="5"/>
      <c r="AA52" s="8"/>
      <c r="AB52" s="5"/>
      <c r="AC52" s="8"/>
    </row>
    <row r="53" spans="1:29" ht="26.75" customHeight="1">
      <c r="A53" s="9"/>
      <c r="B53" s="22"/>
      <c r="C53" s="223"/>
      <c r="D53" s="22"/>
      <c r="E53" s="22"/>
      <c r="F53" s="22"/>
      <c r="G53" s="16" t="s">
        <v>103</v>
      </c>
      <c r="H53" s="224">
        <f t="shared" ref="H53:W53" si="5">SUMPRODUCT(H8:H50,$E8:$E50)</f>
        <v>0</v>
      </c>
      <c r="I53" s="225">
        <f t="shared" si="5"/>
        <v>0</v>
      </c>
      <c r="J53" s="226">
        <f t="shared" si="5"/>
        <v>0</v>
      </c>
      <c r="K53" s="227">
        <f t="shared" si="5"/>
        <v>0</v>
      </c>
      <c r="L53" s="228">
        <f t="shared" si="5"/>
        <v>0</v>
      </c>
      <c r="M53" s="229">
        <f t="shared" si="5"/>
        <v>0</v>
      </c>
      <c r="N53" s="230">
        <f t="shared" si="5"/>
        <v>0</v>
      </c>
      <c r="O53" s="231">
        <f t="shared" si="5"/>
        <v>0</v>
      </c>
      <c r="P53" s="232">
        <f t="shared" si="5"/>
        <v>0</v>
      </c>
      <c r="Q53" s="233">
        <f t="shared" si="5"/>
        <v>0</v>
      </c>
      <c r="R53" s="234">
        <f t="shared" si="5"/>
        <v>0</v>
      </c>
      <c r="S53" s="224">
        <f t="shared" si="5"/>
        <v>0</v>
      </c>
      <c r="T53" s="225">
        <f t="shared" si="5"/>
        <v>0</v>
      </c>
      <c r="U53" s="235">
        <f t="shared" si="5"/>
        <v>0</v>
      </c>
      <c r="V53" s="236">
        <f t="shared" si="5"/>
        <v>0</v>
      </c>
      <c r="W53" s="234">
        <f t="shared" si="5"/>
        <v>0</v>
      </c>
      <c r="X53" s="22"/>
      <c r="Y53" s="11"/>
      <c r="Z53" s="9"/>
      <c r="AA53" s="11"/>
      <c r="AB53" s="5"/>
      <c r="AC53" s="8"/>
    </row>
    <row r="54" spans="1:29" ht="15" customHeight="1">
      <c r="A54" s="5"/>
      <c r="B54" s="7"/>
      <c r="C54" s="104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102"/>
      <c r="S54" s="102"/>
      <c r="T54" s="102"/>
      <c r="U54" s="102"/>
      <c r="V54" s="7"/>
      <c r="W54" s="7"/>
      <c r="X54" s="7"/>
      <c r="Y54" s="8"/>
      <c r="Z54" s="5"/>
      <c r="AA54" s="8"/>
      <c r="AB54" s="5"/>
      <c r="AC54" s="8"/>
    </row>
    <row r="55" spans="1:29" ht="21" customHeight="1">
      <c r="A55" s="5"/>
      <c r="B55" s="7"/>
      <c r="C55" s="104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102"/>
      <c r="S55" s="682"/>
      <c r="T55" s="682"/>
      <c r="U55" s="683"/>
      <c r="V55" s="684" t="s">
        <v>104</v>
      </c>
      <c r="W55" s="684"/>
      <c r="X55" s="685">
        <f>SUM(X36:X50)+SUM(X18:X32)+SUM(X8:X13)</f>
        <v>0</v>
      </c>
      <c r="Y55" s="8"/>
      <c r="Z55" s="5"/>
      <c r="AA55" s="8"/>
      <c r="AB55" s="5"/>
      <c r="AC55" s="8"/>
    </row>
    <row r="56" spans="1:29" ht="21" customHeight="1">
      <c r="A56" s="5"/>
      <c r="B56" s="7"/>
      <c r="C56" s="104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102"/>
      <c r="S56" s="682"/>
      <c r="T56" s="682"/>
      <c r="U56" s="682"/>
      <c r="V56" s="684" t="s">
        <v>41</v>
      </c>
      <c r="W56" s="684"/>
      <c r="X56" s="686">
        <f>SUM(H53:W53)</f>
        <v>0</v>
      </c>
      <c r="Y56" s="8"/>
      <c r="Z56" s="5"/>
      <c r="AA56" s="8"/>
      <c r="AB56" s="5"/>
      <c r="AC56" s="8"/>
    </row>
    <row r="57" spans="1:29" ht="20" customHeight="1">
      <c r="A57" s="5"/>
      <c r="B57" s="7"/>
      <c r="C57" s="104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102"/>
      <c r="S57" s="682"/>
      <c r="T57" s="682"/>
      <c r="U57" s="682"/>
      <c r="V57" s="684" t="s">
        <v>105</v>
      </c>
      <c r="W57" s="684"/>
      <c r="X57" s="687">
        <f>SUM(AA8:AA50)</f>
        <v>0</v>
      </c>
      <c r="Y57" s="8"/>
      <c r="Z57" s="5"/>
      <c r="AA57" s="8"/>
      <c r="AB57" s="5"/>
      <c r="AC57" s="8"/>
    </row>
    <row r="58" spans="1:29" ht="15" customHeight="1">
      <c r="A58" s="120"/>
      <c r="B58" s="121"/>
      <c r="C58" s="240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3"/>
      <c r="S58" s="123"/>
      <c r="T58" s="123"/>
      <c r="U58" s="123"/>
      <c r="V58" s="124"/>
      <c r="W58" s="124"/>
      <c r="X58" s="241"/>
      <c r="Y58" s="125"/>
      <c r="Z58" s="120"/>
      <c r="AA58" s="125"/>
      <c r="AB58" s="120"/>
      <c r="AC58" s="125"/>
    </row>
  </sheetData>
  <mergeCells count="2">
    <mergeCell ref="B2:X2"/>
    <mergeCell ref="B1:W1"/>
  </mergeCells>
  <pageMargins left="0.69999998807907104" right="0.69999998807907104" top="0.78740197420120239" bottom="0.78740197420120239" header="0.30000001192092896" footer="0.30000001192092896"/>
  <pageSetup paperSize="0" orientation="portrait" horizontalDpi="0" verticalDpi="2048"/>
  <headerFooter alignWithMargins="0">
    <oddFooter>&amp;C&amp;"Helvetica Neue,Regular"&amp;12&amp;K000000&amp;P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V117"/>
  <sheetViews>
    <sheetView showGridLines="0" zoomScale="85" workbookViewId="0">
      <selection activeCell="B1" sqref="B1:T1"/>
    </sheetView>
  </sheetViews>
  <sheetFormatPr baseColWidth="10" defaultRowHeight="14.75" customHeight="1"/>
  <cols>
    <col min="1" max="1" width="3.5" style="1" customWidth="1"/>
    <col min="2" max="2" width="30" style="1" customWidth="1"/>
    <col min="3" max="3" width="23.6640625" style="1" customWidth="1"/>
    <col min="4" max="4" width="16" style="1" customWidth="1"/>
    <col min="5" max="5" width="11.5" style="1" customWidth="1"/>
    <col min="6" max="6" width="5.6640625" style="1" customWidth="1"/>
    <col min="7" max="13" width="7.1640625" style="1" customWidth="1"/>
    <col min="14" max="14" width="16" style="1" customWidth="1"/>
    <col min="15" max="18" width="11.6640625" style="1" customWidth="1"/>
    <col min="19" max="19" width="22" style="1" customWidth="1"/>
    <col min="20" max="20" width="15.6640625" style="1" customWidth="1"/>
    <col min="21" max="21" width="10.83203125" style="1" customWidth="1"/>
    <col min="22" max="29" width="10.83203125" style="1" hidden="1" customWidth="1"/>
    <col min="30" max="256" width="10.83203125" style="1" customWidth="1"/>
  </cols>
  <sheetData>
    <row r="1" spans="1:34" ht="150" customHeight="1">
      <c r="A1" s="2"/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4"/>
      <c r="V1" s="242"/>
      <c r="W1" s="243"/>
      <c r="X1" s="243"/>
      <c r="Y1" s="243"/>
      <c r="Z1" s="243"/>
      <c r="AA1" s="243"/>
      <c r="AB1" s="244"/>
      <c r="AC1" s="2"/>
      <c r="AD1" s="4"/>
      <c r="AE1" s="2"/>
      <c r="AF1" s="4"/>
      <c r="AG1" s="2"/>
      <c r="AH1" s="4"/>
    </row>
    <row r="2" spans="1:34" ht="100.25" customHeight="1">
      <c r="A2" s="5"/>
      <c r="B2" s="762" t="s">
        <v>46</v>
      </c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3"/>
      <c r="R2" s="763"/>
      <c r="S2" s="763"/>
      <c r="T2" s="763"/>
      <c r="U2" s="8"/>
      <c r="V2" s="245"/>
      <c r="W2" s="102"/>
      <c r="X2" s="102"/>
      <c r="Y2" s="102"/>
      <c r="Z2" s="102"/>
      <c r="AA2" s="102"/>
      <c r="AB2" s="246"/>
      <c r="AC2" s="5"/>
      <c r="AD2" s="8"/>
      <c r="AE2" s="5"/>
      <c r="AF2" s="8"/>
      <c r="AG2" s="5"/>
      <c r="AH2" s="8"/>
    </row>
    <row r="3" spans="1:34" ht="75.5" customHeight="1">
      <c r="A3" s="5"/>
      <c r="B3" s="763"/>
      <c r="C3" s="763"/>
      <c r="D3" s="763"/>
      <c r="E3" s="763"/>
      <c r="F3" s="763"/>
      <c r="G3" s="763"/>
      <c r="H3" s="763"/>
      <c r="I3" s="763"/>
      <c r="J3" s="763"/>
      <c r="K3" s="763"/>
      <c r="L3" s="763"/>
      <c r="M3" s="763"/>
      <c r="N3" s="763"/>
      <c r="O3" s="763"/>
      <c r="P3" s="763"/>
      <c r="Q3" s="763"/>
      <c r="R3" s="763"/>
      <c r="S3" s="763"/>
      <c r="T3" s="763"/>
      <c r="U3" s="8"/>
      <c r="V3" s="245"/>
      <c r="W3" s="102"/>
      <c r="X3" s="102"/>
      <c r="Y3" s="102"/>
      <c r="Z3" s="102"/>
      <c r="AA3" s="102"/>
      <c r="AB3" s="246"/>
      <c r="AC3" s="5"/>
      <c r="AD3" s="8"/>
      <c r="AE3" s="5"/>
      <c r="AF3" s="8"/>
      <c r="AG3" s="5"/>
      <c r="AH3" s="8"/>
    </row>
    <row r="4" spans="1:34" ht="16" customHeight="1">
      <c r="A4" s="126"/>
      <c r="B4" s="12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42"/>
      <c r="V4" s="126"/>
      <c r="W4" s="247" t="s">
        <v>106</v>
      </c>
      <c r="X4" s="247" t="s">
        <v>107</v>
      </c>
      <c r="Y4" s="247" t="s">
        <v>479</v>
      </c>
      <c r="Z4" s="247" t="s">
        <v>108</v>
      </c>
      <c r="AA4" s="248" t="s">
        <v>89</v>
      </c>
      <c r="AB4" s="144" t="s">
        <v>90</v>
      </c>
      <c r="AC4" s="5"/>
      <c r="AD4" s="8"/>
      <c r="AE4" s="5"/>
      <c r="AF4" s="8"/>
      <c r="AG4" s="5"/>
      <c r="AH4" s="8"/>
    </row>
    <row r="5" spans="1:34" ht="98" customHeight="1">
      <c r="A5" s="126"/>
      <c r="B5" s="127"/>
      <c r="C5" s="451"/>
      <c r="D5" s="451"/>
      <c r="E5" s="451"/>
      <c r="F5" s="451"/>
      <c r="G5" s="703" t="s">
        <v>492</v>
      </c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142"/>
      <c r="V5" s="126"/>
      <c r="W5" s="247"/>
      <c r="X5" s="247"/>
      <c r="Y5" s="247"/>
      <c r="Z5" s="247"/>
      <c r="AA5" s="248"/>
      <c r="AB5" s="144"/>
      <c r="AC5" s="5"/>
      <c r="AD5" s="8"/>
      <c r="AE5" s="5"/>
      <c r="AF5" s="8"/>
      <c r="AG5" s="5"/>
      <c r="AH5" s="8"/>
    </row>
    <row r="6" spans="1:34" ht="91.75" customHeight="1">
      <c r="A6" s="249"/>
      <c r="B6" s="250"/>
      <c r="C6" s="251"/>
      <c r="D6" s="251"/>
      <c r="E6" s="251"/>
      <c r="F6" s="251"/>
      <c r="G6" s="792" t="s">
        <v>109</v>
      </c>
      <c r="H6" s="759"/>
      <c r="I6" s="759"/>
      <c r="J6" s="759"/>
      <c r="K6" s="759"/>
      <c r="L6" s="759"/>
      <c r="M6" s="793"/>
      <c r="N6" s="793"/>
      <c r="O6" s="831" t="s">
        <v>110</v>
      </c>
      <c r="P6" s="708"/>
      <c r="Q6" s="708"/>
      <c r="R6" s="708"/>
      <c r="S6" s="569" t="s">
        <v>111</v>
      </c>
      <c r="T6" s="251"/>
      <c r="U6" s="253"/>
      <c r="V6" s="254"/>
      <c r="W6" s="251"/>
      <c r="X6" s="251"/>
      <c r="Y6" s="251"/>
      <c r="Z6" s="251"/>
      <c r="AA6" s="251"/>
      <c r="AB6" s="255"/>
      <c r="AC6" s="5"/>
      <c r="AD6" s="8"/>
      <c r="AE6" s="5"/>
      <c r="AF6" s="8"/>
      <c r="AG6" s="5"/>
      <c r="AH6" s="8"/>
    </row>
    <row r="7" spans="1:34" ht="76.5" customHeight="1">
      <c r="A7" s="5"/>
      <c r="B7" s="252"/>
      <c r="C7" s="256" t="s">
        <v>68</v>
      </c>
      <c r="D7" s="256" t="s">
        <v>69</v>
      </c>
      <c r="E7" s="256" t="s">
        <v>71</v>
      </c>
      <c r="F7" s="257" t="s">
        <v>72</v>
      </c>
      <c r="G7" s="258" t="s">
        <v>112</v>
      </c>
      <c r="H7" s="259" t="s">
        <v>113</v>
      </c>
      <c r="I7" s="260" t="s">
        <v>114</v>
      </c>
      <c r="J7" s="701" t="s">
        <v>115</v>
      </c>
      <c r="K7" s="262" t="s">
        <v>116</v>
      </c>
      <c r="L7" s="263" t="s">
        <v>117</v>
      </c>
      <c r="M7" s="264" t="s">
        <v>118</v>
      </c>
      <c r="N7" s="567" t="s">
        <v>119</v>
      </c>
      <c r="O7" s="570" t="s">
        <v>120</v>
      </c>
      <c r="P7" s="571" t="s">
        <v>121</v>
      </c>
      <c r="Q7" s="572" t="s">
        <v>489</v>
      </c>
      <c r="R7" s="571" t="s">
        <v>123</v>
      </c>
      <c r="S7" s="573" t="s">
        <v>12</v>
      </c>
      <c r="T7" s="568" t="s">
        <v>124</v>
      </c>
      <c r="U7" s="8"/>
      <c r="V7" s="270"/>
      <c r="W7" s="25"/>
      <c r="X7" s="25"/>
      <c r="Y7" s="25"/>
      <c r="Z7" s="25"/>
      <c r="AA7" s="25"/>
      <c r="AB7" s="271"/>
      <c r="AC7" s="5"/>
      <c r="AD7" s="8"/>
      <c r="AE7" s="5"/>
      <c r="AF7" s="8"/>
      <c r="AG7" s="5"/>
      <c r="AH7" s="8"/>
    </row>
    <row r="8" spans="1:34" ht="100" customHeight="1">
      <c r="A8" s="272"/>
      <c r="B8" s="273"/>
      <c r="C8" s="510" t="s">
        <v>455</v>
      </c>
      <c r="D8" s="290" t="s">
        <v>473</v>
      </c>
      <c r="E8" s="291" t="e">
        <f>IF((G8+H8+I8+J8+K8+L8+M8)&lt;1,V8,V8+(IF(O8="x",W8,0))+(IF(P8="x",X8,0))+(IF(Q8="x",Y8,0))+(IF(R8="x",Z8,0)))</f>
        <v>#VALUE!</v>
      </c>
      <c r="F8" s="274">
        <v>1017</v>
      </c>
      <c r="G8" s="275"/>
      <c r="H8" s="276"/>
      <c r="I8" s="277" t="s">
        <v>490</v>
      </c>
      <c r="J8" s="278"/>
      <c r="K8" s="279"/>
      <c r="L8" s="280"/>
      <c r="M8" s="281"/>
      <c r="N8" s="300" t="s">
        <v>127</v>
      </c>
      <c r="O8" s="499" t="s">
        <v>128</v>
      </c>
      <c r="P8" s="500"/>
      <c r="Q8" s="500"/>
      <c r="R8" s="500"/>
      <c r="S8" s="501"/>
      <c r="T8" s="282" t="e">
        <f t="shared" ref="T8:T45" si="0">(G8+H8+I8+J8+K8+L8+M8)*E8</f>
        <v>#VALUE!</v>
      </c>
      <c r="U8" s="283"/>
      <c r="V8" s="566"/>
      <c r="W8" s="45"/>
      <c r="X8" s="102">
        <f t="shared" ref="X8:X25" si="1">ROUNDUP(V8*0.5,0)</f>
        <v>0</v>
      </c>
      <c r="Y8" s="284">
        <f>ROUNDUP(V8*0.05,0)</f>
        <v>0</v>
      </c>
      <c r="Z8" s="102">
        <f>ROUNDUP(V8*0.3,0)</f>
        <v>0</v>
      </c>
      <c r="AA8" s="285">
        <v>23.2</v>
      </c>
      <c r="AB8" s="286">
        <f>AA8*(SUM(G8:N8))</f>
        <v>0</v>
      </c>
      <c r="AC8" s="287"/>
      <c r="AD8" s="288"/>
      <c r="AE8" s="5"/>
      <c r="AF8" s="8"/>
      <c r="AG8" s="5"/>
      <c r="AH8" s="8"/>
    </row>
    <row r="9" spans="1:34" ht="100" customHeight="1">
      <c r="A9" s="272"/>
      <c r="B9" s="489"/>
      <c r="C9" s="510" t="s">
        <v>456</v>
      </c>
      <c r="D9" s="290" t="s">
        <v>473</v>
      </c>
      <c r="E9" s="291" t="e">
        <f t="shared" ref="E9:E25" si="2">IF((G9+H9+I9+J9+K9+L9+M9)&lt;1,V9,V9+(IF(O9="x",W9,0))+(IF(P9="x",X9,0))-(IF(Q9="x",Y9,0))+(IF(R9="x",Z9,0)))</f>
        <v>#VALUE!</v>
      </c>
      <c r="F9" s="491">
        <v>1018</v>
      </c>
      <c r="G9" s="492"/>
      <c r="H9" s="493"/>
      <c r="I9" s="494" t="s">
        <v>490</v>
      </c>
      <c r="J9" s="495"/>
      <c r="K9" s="496"/>
      <c r="L9" s="497"/>
      <c r="M9" s="498"/>
      <c r="N9" s="300" t="s">
        <v>127</v>
      </c>
      <c r="O9" s="306" t="s">
        <v>128</v>
      </c>
      <c r="P9" s="500"/>
      <c r="Q9" s="500"/>
      <c r="R9" s="500"/>
      <c r="S9" s="501"/>
      <c r="T9" s="282" t="e">
        <f t="shared" si="0"/>
        <v>#VALUE!</v>
      </c>
      <c r="U9" s="283"/>
      <c r="V9" s="566"/>
      <c r="W9" s="450"/>
      <c r="X9" s="102">
        <f t="shared" si="1"/>
        <v>0</v>
      </c>
      <c r="Y9" s="284">
        <f t="shared" ref="Y9:Y25" si="3">ROUNDUP(V9*0.05,0)</f>
        <v>0</v>
      </c>
      <c r="Z9" s="102">
        <f t="shared" ref="Z9:Z25" si="4">ROUNDUP(V9*0.3,0)</f>
        <v>0</v>
      </c>
      <c r="AA9" s="285">
        <v>24.2</v>
      </c>
      <c r="AB9" s="286">
        <f t="shared" ref="AB9:AB25" si="5">AA9*(SUM(G9:N9))</f>
        <v>0</v>
      </c>
      <c r="AC9" s="287"/>
      <c r="AD9" s="288"/>
      <c r="AE9" s="5"/>
      <c r="AF9" s="8"/>
      <c r="AG9" s="5"/>
      <c r="AH9" s="8"/>
    </row>
    <row r="10" spans="1:34" ht="100" customHeight="1">
      <c r="A10" s="272"/>
      <c r="B10" s="489"/>
      <c r="C10" s="510" t="s">
        <v>457</v>
      </c>
      <c r="D10" s="290" t="s">
        <v>474</v>
      </c>
      <c r="E10" s="291" t="e">
        <f t="shared" si="2"/>
        <v>#VALUE!</v>
      </c>
      <c r="F10" s="274">
        <v>1019</v>
      </c>
      <c r="G10" s="492"/>
      <c r="H10" s="493"/>
      <c r="I10" s="494" t="s">
        <v>490</v>
      </c>
      <c r="J10" s="495"/>
      <c r="K10" s="496"/>
      <c r="L10" s="497"/>
      <c r="M10" s="498"/>
      <c r="N10" s="300" t="s">
        <v>127</v>
      </c>
      <c r="O10" s="306" t="s">
        <v>128</v>
      </c>
      <c r="P10" s="500"/>
      <c r="Q10" s="500"/>
      <c r="R10" s="500"/>
      <c r="S10" s="501"/>
      <c r="T10" s="282" t="e">
        <f t="shared" si="0"/>
        <v>#VALUE!</v>
      </c>
      <c r="U10" s="283"/>
      <c r="V10" s="566"/>
      <c r="W10" s="450"/>
      <c r="X10" s="102">
        <f t="shared" si="1"/>
        <v>0</v>
      </c>
      <c r="Y10" s="284">
        <f t="shared" si="3"/>
        <v>0</v>
      </c>
      <c r="Z10" s="102">
        <f t="shared" si="4"/>
        <v>0</v>
      </c>
      <c r="AA10" s="285">
        <v>25.2</v>
      </c>
      <c r="AB10" s="286">
        <f t="shared" si="5"/>
        <v>0</v>
      </c>
      <c r="AC10" s="287"/>
      <c r="AD10" s="288"/>
      <c r="AE10" s="5"/>
      <c r="AF10" s="8"/>
      <c r="AG10" s="5"/>
      <c r="AH10" s="8"/>
    </row>
    <row r="11" spans="1:34" ht="100" customHeight="1">
      <c r="A11" s="272"/>
      <c r="B11" s="489"/>
      <c r="C11" s="510" t="s">
        <v>458</v>
      </c>
      <c r="D11" s="290" t="s">
        <v>474</v>
      </c>
      <c r="E11" s="291" t="e">
        <f t="shared" si="2"/>
        <v>#VALUE!</v>
      </c>
      <c r="F11" s="491">
        <v>1020</v>
      </c>
      <c r="G11" s="492"/>
      <c r="H11" s="493"/>
      <c r="I11" s="494" t="s">
        <v>490</v>
      </c>
      <c r="J11" s="495"/>
      <c r="K11" s="496"/>
      <c r="L11" s="497"/>
      <c r="M11" s="498"/>
      <c r="N11" s="300" t="s">
        <v>127</v>
      </c>
      <c r="O11" s="306" t="s">
        <v>128</v>
      </c>
      <c r="P11" s="500"/>
      <c r="Q11" s="500"/>
      <c r="R11" s="500"/>
      <c r="S11" s="501"/>
      <c r="T11" s="282" t="e">
        <f t="shared" si="0"/>
        <v>#VALUE!</v>
      </c>
      <c r="U11" s="283"/>
      <c r="V11" s="566"/>
      <c r="W11" s="450"/>
      <c r="X11" s="102">
        <f t="shared" si="1"/>
        <v>0</v>
      </c>
      <c r="Y11" s="284">
        <f t="shared" si="3"/>
        <v>0</v>
      </c>
      <c r="Z11" s="102">
        <f t="shared" si="4"/>
        <v>0</v>
      </c>
      <c r="AA11" s="285">
        <v>26.2</v>
      </c>
      <c r="AB11" s="286">
        <f t="shared" si="5"/>
        <v>0</v>
      </c>
      <c r="AC11" s="287"/>
      <c r="AD11" s="288"/>
      <c r="AE11" s="5"/>
      <c r="AF11" s="8"/>
      <c r="AG11" s="5"/>
      <c r="AH11" s="8"/>
    </row>
    <row r="12" spans="1:34" ht="100" customHeight="1">
      <c r="A12" s="272"/>
      <c r="B12" s="489"/>
      <c r="C12" s="510" t="s">
        <v>459</v>
      </c>
      <c r="D12" s="290" t="s">
        <v>473</v>
      </c>
      <c r="E12" s="291" t="e">
        <f t="shared" si="2"/>
        <v>#VALUE!</v>
      </c>
      <c r="F12" s="274">
        <v>1021</v>
      </c>
      <c r="G12" s="492"/>
      <c r="H12" s="493"/>
      <c r="I12" s="494" t="s">
        <v>490</v>
      </c>
      <c r="J12" s="495"/>
      <c r="K12" s="496"/>
      <c r="L12" s="497"/>
      <c r="M12" s="498"/>
      <c r="N12" s="300" t="s">
        <v>127</v>
      </c>
      <c r="O12" s="306" t="s">
        <v>128</v>
      </c>
      <c r="P12" s="500"/>
      <c r="Q12" s="500"/>
      <c r="R12" s="500"/>
      <c r="S12" s="501"/>
      <c r="T12" s="282" t="e">
        <f t="shared" si="0"/>
        <v>#VALUE!</v>
      </c>
      <c r="U12" s="283"/>
      <c r="V12" s="566"/>
      <c r="W12" s="450"/>
      <c r="X12" s="102">
        <f t="shared" si="1"/>
        <v>0</v>
      </c>
      <c r="Y12" s="284">
        <f t="shared" si="3"/>
        <v>0</v>
      </c>
      <c r="Z12" s="102">
        <f t="shared" si="4"/>
        <v>0</v>
      </c>
      <c r="AA12" s="285">
        <v>27.2</v>
      </c>
      <c r="AB12" s="286">
        <f t="shared" si="5"/>
        <v>0</v>
      </c>
      <c r="AC12" s="287"/>
      <c r="AD12" s="288"/>
      <c r="AE12" s="5"/>
      <c r="AF12" s="8"/>
      <c r="AG12" s="5"/>
      <c r="AH12" s="8"/>
    </row>
    <row r="13" spans="1:34" ht="100" customHeight="1">
      <c r="A13" s="272"/>
      <c r="B13" s="489"/>
      <c r="C13" s="510" t="s">
        <v>460</v>
      </c>
      <c r="D13" s="290" t="s">
        <v>473</v>
      </c>
      <c r="E13" s="291" t="e">
        <f t="shared" si="2"/>
        <v>#VALUE!</v>
      </c>
      <c r="F13" s="491">
        <v>1022</v>
      </c>
      <c r="G13" s="492"/>
      <c r="H13" s="493"/>
      <c r="I13" s="494" t="s">
        <v>490</v>
      </c>
      <c r="J13" s="495"/>
      <c r="K13" s="496"/>
      <c r="L13" s="497"/>
      <c r="M13" s="498"/>
      <c r="N13" s="300" t="s">
        <v>127</v>
      </c>
      <c r="O13" s="306" t="s">
        <v>128</v>
      </c>
      <c r="P13" s="500"/>
      <c r="Q13" s="500"/>
      <c r="R13" s="500"/>
      <c r="S13" s="501"/>
      <c r="T13" s="282" t="e">
        <f t="shared" si="0"/>
        <v>#VALUE!</v>
      </c>
      <c r="U13" s="283"/>
      <c r="V13" s="566"/>
      <c r="W13" s="450"/>
      <c r="X13" s="102">
        <f t="shared" si="1"/>
        <v>0</v>
      </c>
      <c r="Y13" s="284">
        <f t="shared" si="3"/>
        <v>0</v>
      </c>
      <c r="Z13" s="102">
        <f t="shared" si="4"/>
        <v>0</v>
      </c>
      <c r="AA13" s="285">
        <v>28.2</v>
      </c>
      <c r="AB13" s="286">
        <f t="shared" si="5"/>
        <v>0</v>
      </c>
      <c r="AC13" s="287"/>
      <c r="AD13" s="288"/>
      <c r="AE13" s="5"/>
      <c r="AF13" s="8"/>
      <c r="AG13" s="5"/>
      <c r="AH13" s="8"/>
    </row>
    <row r="14" spans="1:34" ht="100" customHeight="1">
      <c r="A14" s="272"/>
      <c r="B14" s="489"/>
      <c r="C14" s="510" t="s">
        <v>461</v>
      </c>
      <c r="D14" s="290" t="s">
        <v>474</v>
      </c>
      <c r="E14" s="291" t="e">
        <f t="shared" si="2"/>
        <v>#VALUE!</v>
      </c>
      <c r="F14" s="274">
        <v>1023</v>
      </c>
      <c r="G14" s="492"/>
      <c r="H14" s="493"/>
      <c r="I14" s="494" t="s">
        <v>490</v>
      </c>
      <c r="J14" s="495"/>
      <c r="K14" s="496"/>
      <c r="L14" s="497"/>
      <c r="M14" s="498"/>
      <c r="N14" s="300" t="s">
        <v>127</v>
      </c>
      <c r="O14" s="306" t="s">
        <v>128</v>
      </c>
      <c r="P14" s="500"/>
      <c r="Q14" s="500"/>
      <c r="R14" s="500"/>
      <c r="S14" s="501"/>
      <c r="T14" s="282" t="e">
        <f t="shared" si="0"/>
        <v>#VALUE!</v>
      </c>
      <c r="U14" s="283"/>
      <c r="V14" s="566"/>
      <c r="W14" s="450"/>
      <c r="X14" s="102">
        <f t="shared" si="1"/>
        <v>0</v>
      </c>
      <c r="Y14" s="284">
        <f t="shared" si="3"/>
        <v>0</v>
      </c>
      <c r="Z14" s="102">
        <f t="shared" si="4"/>
        <v>0</v>
      </c>
      <c r="AA14" s="285">
        <v>29.2</v>
      </c>
      <c r="AB14" s="286">
        <f t="shared" si="5"/>
        <v>0</v>
      </c>
      <c r="AC14" s="287"/>
      <c r="AD14" s="288"/>
      <c r="AE14" s="5"/>
      <c r="AF14" s="8"/>
      <c r="AG14" s="5"/>
      <c r="AH14" s="8"/>
    </row>
    <row r="15" spans="1:34" ht="100" customHeight="1">
      <c r="A15" s="272"/>
      <c r="B15" s="489"/>
      <c r="C15" s="510" t="s">
        <v>462</v>
      </c>
      <c r="D15" s="290" t="s">
        <v>474</v>
      </c>
      <c r="E15" s="291" t="e">
        <f t="shared" si="2"/>
        <v>#VALUE!</v>
      </c>
      <c r="F15" s="491">
        <v>1024</v>
      </c>
      <c r="G15" s="492"/>
      <c r="H15" s="493"/>
      <c r="I15" s="494" t="s">
        <v>490</v>
      </c>
      <c r="J15" s="495"/>
      <c r="K15" s="496"/>
      <c r="L15" s="497"/>
      <c r="M15" s="498"/>
      <c r="N15" s="300" t="s">
        <v>127</v>
      </c>
      <c r="O15" s="306" t="s">
        <v>128</v>
      </c>
      <c r="P15" s="500"/>
      <c r="Q15" s="500"/>
      <c r="R15" s="500"/>
      <c r="S15" s="501"/>
      <c r="T15" s="282" t="e">
        <f t="shared" si="0"/>
        <v>#VALUE!</v>
      </c>
      <c r="U15" s="283"/>
      <c r="V15" s="566"/>
      <c r="W15" s="450"/>
      <c r="X15" s="102">
        <f t="shared" si="1"/>
        <v>0</v>
      </c>
      <c r="Y15" s="284">
        <f t="shared" si="3"/>
        <v>0</v>
      </c>
      <c r="Z15" s="102">
        <f t="shared" si="4"/>
        <v>0</v>
      </c>
      <c r="AA15" s="285">
        <v>30.2</v>
      </c>
      <c r="AB15" s="286">
        <f t="shared" si="5"/>
        <v>0</v>
      </c>
      <c r="AC15" s="287"/>
      <c r="AD15" s="288"/>
      <c r="AE15" s="5"/>
      <c r="AF15" s="8"/>
      <c r="AG15" s="5"/>
      <c r="AH15" s="8"/>
    </row>
    <row r="16" spans="1:34" ht="100" customHeight="1">
      <c r="A16" s="272"/>
      <c r="B16" s="489"/>
      <c r="C16" s="510" t="s">
        <v>463</v>
      </c>
      <c r="D16" s="290" t="s">
        <v>475</v>
      </c>
      <c r="E16" s="291" t="e">
        <f t="shared" si="2"/>
        <v>#VALUE!</v>
      </c>
      <c r="F16" s="274">
        <v>1025</v>
      </c>
      <c r="G16" s="492"/>
      <c r="H16" s="493"/>
      <c r="I16" s="494" t="s">
        <v>490</v>
      </c>
      <c r="J16" s="495"/>
      <c r="K16" s="496"/>
      <c r="L16" s="497"/>
      <c r="M16" s="498"/>
      <c r="N16" s="300" t="s">
        <v>127</v>
      </c>
      <c r="O16" s="306" t="s">
        <v>128</v>
      </c>
      <c r="P16" s="500"/>
      <c r="Q16" s="500"/>
      <c r="R16" s="500"/>
      <c r="S16" s="501"/>
      <c r="T16" s="282" t="e">
        <f t="shared" si="0"/>
        <v>#VALUE!</v>
      </c>
      <c r="U16" s="283"/>
      <c r="V16" s="566"/>
      <c r="W16" s="450"/>
      <c r="X16" s="102">
        <f t="shared" si="1"/>
        <v>0</v>
      </c>
      <c r="Y16" s="284">
        <f t="shared" si="3"/>
        <v>0</v>
      </c>
      <c r="Z16" s="102">
        <f t="shared" si="4"/>
        <v>0</v>
      </c>
      <c r="AA16" s="285">
        <v>31.2</v>
      </c>
      <c r="AB16" s="286">
        <f t="shared" si="5"/>
        <v>0</v>
      </c>
      <c r="AC16" s="287"/>
      <c r="AD16" s="288"/>
      <c r="AE16" s="5"/>
      <c r="AF16" s="8"/>
      <c r="AG16" s="5"/>
      <c r="AH16" s="8"/>
    </row>
    <row r="17" spans="1:34" ht="100" customHeight="1">
      <c r="A17" s="272"/>
      <c r="B17" s="489"/>
      <c r="C17" s="510" t="s">
        <v>464</v>
      </c>
      <c r="D17" s="290" t="s">
        <v>475</v>
      </c>
      <c r="E17" s="291" t="e">
        <f t="shared" si="2"/>
        <v>#VALUE!</v>
      </c>
      <c r="F17" s="491">
        <v>1026</v>
      </c>
      <c r="G17" s="492"/>
      <c r="H17" s="493"/>
      <c r="I17" s="494" t="s">
        <v>490</v>
      </c>
      <c r="J17" s="495"/>
      <c r="K17" s="496"/>
      <c r="L17" s="497"/>
      <c r="M17" s="498"/>
      <c r="N17" s="300" t="s">
        <v>127</v>
      </c>
      <c r="O17" s="306" t="s">
        <v>128</v>
      </c>
      <c r="P17" s="500"/>
      <c r="Q17" s="500"/>
      <c r="R17" s="500"/>
      <c r="S17" s="501"/>
      <c r="T17" s="282" t="e">
        <f t="shared" si="0"/>
        <v>#VALUE!</v>
      </c>
      <c r="U17" s="283"/>
      <c r="V17" s="566"/>
      <c r="W17" s="450"/>
      <c r="X17" s="102">
        <f t="shared" si="1"/>
        <v>0</v>
      </c>
      <c r="Y17" s="284">
        <f t="shared" si="3"/>
        <v>0</v>
      </c>
      <c r="Z17" s="102">
        <f t="shared" si="4"/>
        <v>0</v>
      </c>
      <c r="AA17" s="285">
        <v>32.200000000000003</v>
      </c>
      <c r="AB17" s="286">
        <f t="shared" si="5"/>
        <v>0</v>
      </c>
      <c r="AC17" s="287"/>
      <c r="AD17" s="288"/>
      <c r="AE17" s="5"/>
      <c r="AF17" s="8"/>
      <c r="AG17" s="5"/>
      <c r="AH17" s="8"/>
    </row>
    <row r="18" spans="1:34" ht="100" customHeight="1">
      <c r="A18" s="272"/>
      <c r="B18" s="489"/>
      <c r="C18" s="510" t="s">
        <v>465</v>
      </c>
      <c r="D18" s="290" t="s">
        <v>476</v>
      </c>
      <c r="E18" s="291" t="e">
        <f t="shared" si="2"/>
        <v>#VALUE!</v>
      </c>
      <c r="F18" s="274">
        <v>1027</v>
      </c>
      <c r="G18" s="492"/>
      <c r="H18" s="493"/>
      <c r="I18" s="494" t="s">
        <v>490</v>
      </c>
      <c r="J18" s="495"/>
      <c r="K18" s="496"/>
      <c r="L18" s="497"/>
      <c r="M18" s="498"/>
      <c r="N18" s="300" t="s">
        <v>127</v>
      </c>
      <c r="O18" s="306" t="s">
        <v>128</v>
      </c>
      <c r="P18" s="500"/>
      <c r="Q18" s="500"/>
      <c r="R18" s="500"/>
      <c r="S18" s="501"/>
      <c r="T18" s="282" t="e">
        <f t="shared" si="0"/>
        <v>#VALUE!</v>
      </c>
      <c r="U18" s="283"/>
      <c r="V18" s="566"/>
      <c r="W18" s="450"/>
      <c r="X18" s="102">
        <f t="shared" si="1"/>
        <v>0</v>
      </c>
      <c r="Y18" s="284">
        <f t="shared" si="3"/>
        <v>0</v>
      </c>
      <c r="Z18" s="102">
        <f t="shared" si="4"/>
        <v>0</v>
      </c>
      <c r="AA18" s="285">
        <v>33.200000000000003</v>
      </c>
      <c r="AB18" s="286">
        <f t="shared" si="5"/>
        <v>0</v>
      </c>
      <c r="AC18" s="287"/>
      <c r="AD18" s="288"/>
      <c r="AE18" s="5"/>
      <c r="AF18" s="8"/>
      <c r="AG18" s="5"/>
      <c r="AH18" s="8"/>
    </row>
    <row r="19" spans="1:34" ht="100" customHeight="1">
      <c r="A19" s="272"/>
      <c r="B19" s="489"/>
      <c r="C19" s="510" t="s">
        <v>466</v>
      </c>
      <c r="D19" s="564" t="s">
        <v>475</v>
      </c>
      <c r="E19" s="291" t="e">
        <f t="shared" si="2"/>
        <v>#VALUE!</v>
      </c>
      <c r="F19" s="491">
        <v>1028</v>
      </c>
      <c r="G19" s="492"/>
      <c r="H19" s="493"/>
      <c r="I19" s="494" t="s">
        <v>490</v>
      </c>
      <c r="J19" s="495"/>
      <c r="K19" s="496"/>
      <c r="L19" s="497"/>
      <c r="M19" s="498"/>
      <c r="N19" s="300" t="s">
        <v>127</v>
      </c>
      <c r="O19" s="306" t="s">
        <v>128</v>
      </c>
      <c r="P19" s="500"/>
      <c r="Q19" s="500"/>
      <c r="R19" s="500"/>
      <c r="S19" s="501"/>
      <c r="T19" s="282" t="e">
        <f t="shared" si="0"/>
        <v>#VALUE!</v>
      </c>
      <c r="U19" s="283"/>
      <c r="V19" s="566"/>
      <c r="W19" s="450"/>
      <c r="X19" s="102">
        <f t="shared" si="1"/>
        <v>0</v>
      </c>
      <c r="Y19" s="284">
        <f t="shared" si="3"/>
        <v>0</v>
      </c>
      <c r="Z19" s="102">
        <f t="shared" si="4"/>
        <v>0</v>
      </c>
      <c r="AA19" s="285">
        <v>34.200000000000003</v>
      </c>
      <c r="AB19" s="286">
        <f t="shared" si="5"/>
        <v>0</v>
      </c>
      <c r="AC19" s="287"/>
      <c r="AD19" s="288"/>
      <c r="AE19" s="5"/>
      <c r="AF19" s="8"/>
      <c r="AG19" s="5"/>
      <c r="AH19" s="8"/>
    </row>
    <row r="20" spans="1:34" ht="100" customHeight="1">
      <c r="A20" s="272"/>
      <c r="B20" s="489"/>
      <c r="C20" s="510" t="s">
        <v>467</v>
      </c>
      <c r="D20" s="564" t="s">
        <v>475</v>
      </c>
      <c r="E20" s="291" t="e">
        <f t="shared" si="2"/>
        <v>#VALUE!</v>
      </c>
      <c r="F20" s="274">
        <v>1029</v>
      </c>
      <c r="G20" s="492"/>
      <c r="H20" s="493"/>
      <c r="I20" s="494" t="s">
        <v>490</v>
      </c>
      <c r="J20" s="495"/>
      <c r="K20" s="496"/>
      <c r="L20" s="497"/>
      <c r="M20" s="498"/>
      <c r="N20" s="300" t="s">
        <v>127</v>
      </c>
      <c r="O20" s="306" t="s">
        <v>128</v>
      </c>
      <c r="P20" s="500"/>
      <c r="Q20" s="500"/>
      <c r="R20" s="500"/>
      <c r="S20" s="501"/>
      <c r="T20" s="282" t="e">
        <f t="shared" si="0"/>
        <v>#VALUE!</v>
      </c>
      <c r="U20" s="283"/>
      <c r="V20" s="566"/>
      <c r="W20" s="450"/>
      <c r="X20" s="102">
        <f t="shared" si="1"/>
        <v>0</v>
      </c>
      <c r="Y20" s="284">
        <f t="shared" si="3"/>
        <v>0</v>
      </c>
      <c r="Z20" s="102">
        <f t="shared" si="4"/>
        <v>0</v>
      </c>
      <c r="AA20" s="285">
        <v>35.200000000000003</v>
      </c>
      <c r="AB20" s="286">
        <f t="shared" si="5"/>
        <v>0</v>
      </c>
      <c r="AC20" s="287"/>
      <c r="AD20" s="288"/>
      <c r="AE20" s="5"/>
      <c r="AF20" s="8"/>
      <c r="AG20" s="5"/>
      <c r="AH20" s="8"/>
    </row>
    <row r="21" spans="1:34" ht="100" customHeight="1">
      <c r="A21" s="272"/>
      <c r="B21" s="489"/>
      <c r="C21" s="510" t="s">
        <v>468</v>
      </c>
      <c r="D21" s="564" t="s">
        <v>476</v>
      </c>
      <c r="E21" s="291" t="e">
        <f t="shared" si="2"/>
        <v>#VALUE!</v>
      </c>
      <c r="F21" s="491">
        <v>1030</v>
      </c>
      <c r="G21" s="492"/>
      <c r="H21" s="493"/>
      <c r="I21" s="494" t="s">
        <v>490</v>
      </c>
      <c r="J21" s="495"/>
      <c r="K21" s="496"/>
      <c r="L21" s="497"/>
      <c r="M21" s="498"/>
      <c r="N21" s="300" t="s">
        <v>127</v>
      </c>
      <c r="O21" s="306" t="s">
        <v>128</v>
      </c>
      <c r="P21" s="500"/>
      <c r="Q21" s="500"/>
      <c r="R21" s="500"/>
      <c r="S21" s="501"/>
      <c r="T21" s="282" t="e">
        <f t="shared" si="0"/>
        <v>#VALUE!</v>
      </c>
      <c r="U21" s="283"/>
      <c r="V21" s="566"/>
      <c r="W21" s="450"/>
      <c r="X21" s="102">
        <f t="shared" si="1"/>
        <v>0</v>
      </c>
      <c r="Y21" s="284">
        <f t="shared" si="3"/>
        <v>0</v>
      </c>
      <c r="Z21" s="102">
        <f t="shared" si="4"/>
        <v>0</v>
      </c>
      <c r="AA21" s="285">
        <v>36.200000000000003</v>
      </c>
      <c r="AB21" s="286">
        <f t="shared" si="5"/>
        <v>0</v>
      </c>
      <c r="AC21" s="287"/>
      <c r="AD21" s="288"/>
      <c r="AE21" s="5"/>
      <c r="AF21" s="8"/>
      <c r="AG21" s="5"/>
      <c r="AH21" s="8"/>
    </row>
    <row r="22" spans="1:34" ht="100" customHeight="1">
      <c r="A22" s="272"/>
      <c r="B22" s="489"/>
      <c r="C22" s="510" t="s">
        <v>469</v>
      </c>
      <c r="D22" s="564" t="s">
        <v>475</v>
      </c>
      <c r="E22" s="291" t="e">
        <f t="shared" si="2"/>
        <v>#VALUE!</v>
      </c>
      <c r="F22" s="274">
        <v>1031</v>
      </c>
      <c r="G22" s="492"/>
      <c r="H22" s="493"/>
      <c r="I22" s="494" t="s">
        <v>490</v>
      </c>
      <c r="J22" s="495"/>
      <c r="K22" s="496"/>
      <c r="L22" s="497"/>
      <c r="M22" s="498"/>
      <c r="N22" s="300" t="s">
        <v>127</v>
      </c>
      <c r="O22" s="306" t="s">
        <v>128</v>
      </c>
      <c r="P22" s="500"/>
      <c r="Q22" s="500"/>
      <c r="R22" s="500"/>
      <c r="S22" s="501"/>
      <c r="T22" s="282" t="e">
        <f t="shared" si="0"/>
        <v>#VALUE!</v>
      </c>
      <c r="U22" s="283"/>
      <c r="V22" s="566"/>
      <c r="W22" s="450"/>
      <c r="X22" s="102">
        <f t="shared" si="1"/>
        <v>0</v>
      </c>
      <c r="Y22" s="284">
        <f t="shared" si="3"/>
        <v>0</v>
      </c>
      <c r="Z22" s="102">
        <f t="shared" si="4"/>
        <v>0</v>
      </c>
      <c r="AA22" s="285">
        <v>37.200000000000003</v>
      </c>
      <c r="AB22" s="286">
        <f t="shared" si="5"/>
        <v>0</v>
      </c>
      <c r="AC22" s="287"/>
      <c r="AD22" s="288"/>
      <c r="AE22" s="5"/>
      <c r="AF22" s="8"/>
      <c r="AG22" s="5"/>
      <c r="AH22" s="8"/>
    </row>
    <row r="23" spans="1:34" ht="100" customHeight="1">
      <c r="A23" s="272"/>
      <c r="B23" s="489"/>
      <c r="C23" s="510" t="s">
        <v>470</v>
      </c>
      <c r="D23" s="564" t="s">
        <v>475</v>
      </c>
      <c r="E23" s="291" t="e">
        <f t="shared" si="2"/>
        <v>#VALUE!</v>
      </c>
      <c r="F23" s="491">
        <v>1032</v>
      </c>
      <c r="G23" s="492"/>
      <c r="H23" s="493"/>
      <c r="I23" s="494" t="s">
        <v>490</v>
      </c>
      <c r="J23" s="495"/>
      <c r="K23" s="496"/>
      <c r="L23" s="497"/>
      <c r="M23" s="498"/>
      <c r="N23" s="300" t="s">
        <v>127</v>
      </c>
      <c r="O23" s="306" t="s">
        <v>128</v>
      </c>
      <c r="P23" s="500"/>
      <c r="Q23" s="500"/>
      <c r="R23" s="500"/>
      <c r="S23" s="501"/>
      <c r="T23" s="282" t="e">
        <f t="shared" si="0"/>
        <v>#VALUE!</v>
      </c>
      <c r="U23" s="283"/>
      <c r="V23" s="566"/>
      <c r="W23" s="450"/>
      <c r="X23" s="102">
        <f t="shared" si="1"/>
        <v>0</v>
      </c>
      <c r="Y23" s="284">
        <f t="shared" si="3"/>
        <v>0</v>
      </c>
      <c r="Z23" s="102">
        <f t="shared" si="4"/>
        <v>0</v>
      </c>
      <c r="AA23" s="285">
        <v>38.200000000000003</v>
      </c>
      <c r="AB23" s="286">
        <f t="shared" si="5"/>
        <v>0</v>
      </c>
      <c r="AC23" s="287"/>
      <c r="AD23" s="288"/>
      <c r="AE23" s="5"/>
      <c r="AF23" s="8"/>
      <c r="AG23" s="5"/>
      <c r="AH23" s="8"/>
    </row>
    <row r="24" spans="1:34" ht="100" customHeight="1">
      <c r="A24" s="272"/>
      <c r="B24" s="489"/>
      <c r="C24" s="510" t="s">
        <v>471</v>
      </c>
      <c r="D24" s="564" t="s">
        <v>476</v>
      </c>
      <c r="E24" s="291" t="e">
        <f t="shared" si="2"/>
        <v>#VALUE!</v>
      </c>
      <c r="F24" s="274">
        <v>1033</v>
      </c>
      <c r="G24" s="492"/>
      <c r="H24" s="493"/>
      <c r="I24" s="494" t="s">
        <v>490</v>
      </c>
      <c r="J24" s="495"/>
      <c r="K24" s="496"/>
      <c r="L24" s="497"/>
      <c r="M24" s="498"/>
      <c r="N24" s="300" t="s">
        <v>127</v>
      </c>
      <c r="O24" s="306" t="s">
        <v>128</v>
      </c>
      <c r="P24" s="500"/>
      <c r="Q24" s="500"/>
      <c r="R24" s="500"/>
      <c r="S24" s="501"/>
      <c r="T24" s="282" t="e">
        <f t="shared" si="0"/>
        <v>#VALUE!</v>
      </c>
      <c r="U24" s="283"/>
      <c r="V24" s="566"/>
      <c r="W24" s="450"/>
      <c r="X24" s="102">
        <f t="shared" si="1"/>
        <v>0</v>
      </c>
      <c r="Y24" s="284">
        <f t="shared" si="3"/>
        <v>0</v>
      </c>
      <c r="Z24" s="102">
        <f t="shared" si="4"/>
        <v>0</v>
      </c>
      <c r="AA24" s="285">
        <v>39.200000000000003</v>
      </c>
      <c r="AB24" s="286">
        <f t="shared" si="5"/>
        <v>0</v>
      </c>
      <c r="AC24" s="287"/>
      <c r="AD24" s="288"/>
      <c r="AE24" s="5"/>
      <c r="AF24" s="8"/>
      <c r="AG24" s="5"/>
      <c r="AH24" s="8"/>
    </row>
    <row r="25" spans="1:34" ht="100" customHeight="1">
      <c r="A25" s="272"/>
      <c r="B25" s="489"/>
      <c r="C25" s="510" t="s">
        <v>472</v>
      </c>
      <c r="D25" s="564" t="s">
        <v>477</v>
      </c>
      <c r="E25" s="291" t="e">
        <f t="shared" si="2"/>
        <v>#VALUE!</v>
      </c>
      <c r="F25" s="491">
        <v>1034</v>
      </c>
      <c r="G25" s="492"/>
      <c r="H25" s="493"/>
      <c r="I25" s="494" t="s">
        <v>490</v>
      </c>
      <c r="J25" s="495"/>
      <c r="K25" s="496"/>
      <c r="L25" s="497"/>
      <c r="M25" s="498"/>
      <c r="N25" s="300" t="s">
        <v>127</v>
      </c>
      <c r="O25" s="306" t="s">
        <v>128</v>
      </c>
      <c r="P25" s="500"/>
      <c r="Q25" s="500"/>
      <c r="R25" s="500"/>
      <c r="S25" s="501"/>
      <c r="T25" s="282" t="e">
        <f t="shared" si="0"/>
        <v>#VALUE!</v>
      </c>
      <c r="U25" s="283"/>
      <c r="V25" s="566"/>
      <c r="W25" s="450"/>
      <c r="X25" s="102">
        <f t="shared" si="1"/>
        <v>0</v>
      </c>
      <c r="Y25" s="284">
        <f t="shared" si="3"/>
        <v>0</v>
      </c>
      <c r="Z25" s="102">
        <f t="shared" si="4"/>
        <v>0</v>
      </c>
      <c r="AA25" s="285">
        <v>40.200000000000003</v>
      </c>
      <c r="AB25" s="286">
        <f t="shared" si="5"/>
        <v>0</v>
      </c>
      <c r="AC25" s="287"/>
      <c r="AD25" s="288"/>
      <c r="AE25" s="5"/>
      <c r="AF25" s="8"/>
      <c r="AG25" s="5"/>
      <c r="AH25" s="8"/>
    </row>
    <row r="26" spans="1:34" ht="75.5" customHeight="1">
      <c r="A26" s="5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246"/>
      <c r="AC26" s="5"/>
      <c r="AD26" s="8"/>
      <c r="AE26" s="5"/>
      <c r="AF26" s="8"/>
      <c r="AG26" s="5"/>
      <c r="AH26" s="8"/>
    </row>
    <row r="27" spans="1:34" ht="75.5" customHeight="1">
      <c r="A27" s="5"/>
      <c r="B27" s="102"/>
      <c r="C27" s="102"/>
      <c r="D27" s="102"/>
      <c r="E27" s="102"/>
      <c r="F27" s="102"/>
      <c r="G27" s="702" t="s">
        <v>491</v>
      </c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246"/>
      <c r="AC27" s="5"/>
      <c r="AD27" s="8"/>
      <c r="AE27" s="5"/>
      <c r="AF27" s="8"/>
      <c r="AG27" s="5"/>
      <c r="AH27" s="8"/>
    </row>
    <row r="28" spans="1:34" ht="75.5" customHeight="1">
      <c r="A28" s="5"/>
      <c r="B28" s="250"/>
      <c r="C28" s="251"/>
      <c r="D28" s="251"/>
      <c r="E28" s="251"/>
      <c r="F28" s="251"/>
      <c r="G28" s="792" t="s">
        <v>109</v>
      </c>
      <c r="H28" s="759"/>
      <c r="I28" s="759"/>
      <c r="J28" s="759"/>
      <c r="K28" s="759"/>
      <c r="L28" s="759"/>
      <c r="M28" s="793"/>
      <c r="N28" s="793"/>
      <c r="O28" s="794" t="s">
        <v>110</v>
      </c>
      <c r="P28" s="759"/>
      <c r="Q28" s="759"/>
      <c r="R28" s="759"/>
      <c r="S28" s="448" t="s">
        <v>111</v>
      </c>
      <c r="T28" s="251"/>
      <c r="U28" s="102"/>
      <c r="V28" s="102"/>
      <c r="W28" s="102"/>
      <c r="X28" s="102"/>
      <c r="Y28" s="102"/>
      <c r="Z28" s="102"/>
      <c r="AA28" s="102"/>
      <c r="AB28" s="246"/>
      <c r="AC28" s="5"/>
      <c r="AD28" s="8"/>
      <c r="AE28" s="5"/>
      <c r="AF28" s="8"/>
      <c r="AG28" s="5"/>
      <c r="AH28" s="8"/>
    </row>
    <row r="29" spans="1:34" ht="75.5" customHeight="1">
      <c r="A29" s="5"/>
      <c r="B29" s="449"/>
      <c r="C29" s="256" t="s">
        <v>68</v>
      </c>
      <c r="D29" s="256" t="s">
        <v>69</v>
      </c>
      <c r="E29" s="256" t="s">
        <v>71</v>
      </c>
      <c r="F29" s="257" t="s">
        <v>72</v>
      </c>
      <c r="G29" s="258" t="s">
        <v>112</v>
      </c>
      <c r="H29" s="259" t="s">
        <v>113</v>
      </c>
      <c r="I29" s="260" t="s">
        <v>114</v>
      </c>
      <c r="J29" s="261" t="s">
        <v>115</v>
      </c>
      <c r="K29" s="262" t="s">
        <v>116</v>
      </c>
      <c r="L29" s="263" t="s">
        <v>117</v>
      </c>
      <c r="M29" s="264" t="s">
        <v>118</v>
      </c>
      <c r="N29" s="265" t="s">
        <v>119</v>
      </c>
      <c r="O29" s="266" t="s">
        <v>120</v>
      </c>
      <c r="P29" s="267" t="s">
        <v>121</v>
      </c>
      <c r="Q29" s="267" t="s">
        <v>122</v>
      </c>
      <c r="R29" s="267" t="s">
        <v>123</v>
      </c>
      <c r="S29" s="268" t="s">
        <v>12</v>
      </c>
      <c r="T29" s="269" t="s">
        <v>124</v>
      </c>
      <c r="U29" s="102"/>
      <c r="V29" s="102"/>
      <c r="W29" s="102"/>
      <c r="X29" s="102"/>
      <c r="Y29" s="102"/>
      <c r="Z29" s="102"/>
      <c r="AA29" s="102"/>
      <c r="AB29" s="246"/>
      <c r="AC29" s="5"/>
      <c r="AD29" s="8"/>
      <c r="AE29" s="5"/>
      <c r="AF29" s="8"/>
      <c r="AG29" s="5"/>
      <c r="AH29" s="8"/>
    </row>
    <row r="30" spans="1:34" ht="100" customHeight="1">
      <c r="A30" s="272"/>
      <c r="B30" s="489"/>
      <c r="C30" s="183" t="s">
        <v>125</v>
      </c>
      <c r="D30" s="290" t="s">
        <v>126</v>
      </c>
      <c r="E30" s="291">
        <f t="shared" ref="E30:E45" si="6">IF((G30+H30+I30+J30+K30+L30+M30)&lt;1,V30,V30+(IF(O30="x",W30,0))+(IF(P30="x",X30,0))-(IF(Q30="x",Y30,0))+(IF(R30="x",Z30,0)))</f>
        <v>360</v>
      </c>
      <c r="F30" s="292">
        <v>1001</v>
      </c>
      <c r="G30" s="293"/>
      <c r="H30" s="294"/>
      <c r="I30" s="295"/>
      <c r="J30" s="296"/>
      <c r="K30" s="297"/>
      <c r="L30" s="298"/>
      <c r="M30" s="299"/>
      <c r="N30" s="300" t="s">
        <v>127</v>
      </c>
      <c r="O30" s="305" t="s">
        <v>128</v>
      </c>
      <c r="P30" s="565"/>
      <c r="Q30" s="565"/>
      <c r="R30" s="565"/>
      <c r="S30" s="501"/>
      <c r="T30" s="282">
        <f t="shared" si="0"/>
        <v>0</v>
      </c>
      <c r="U30" s="283"/>
      <c r="V30" s="245">
        <v>360</v>
      </c>
      <c r="W30" s="450"/>
      <c r="X30" s="102">
        <f>ROUNDUP(V30*0.5,0)</f>
        <v>180</v>
      </c>
      <c r="Y30" s="284">
        <f t="shared" ref="Y30:Y45" si="7">ROUNDUP(V30*0.05,0)</f>
        <v>18</v>
      </c>
      <c r="Z30" s="102">
        <f t="shared" ref="Z30:Z45" si="8">ROUNDUP(V30*0.3,0)</f>
        <v>108</v>
      </c>
      <c r="AA30" s="285">
        <v>23.2</v>
      </c>
      <c r="AB30" s="286">
        <f t="shared" ref="AB30:AB45" si="9">AA30*(SUM(G30:N30))</f>
        <v>0</v>
      </c>
      <c r="AC30" s="287"/>
      <c r="AD30" s="288"/>
      <c r="AE30" s="5"/>
      <c r="AF30" s="8"/>
      <c r="AG30" s="5"/>
      <c r="AH30" s="8"/>
    </row>
    <row r="31" spans="1:34" ht="100" customHeight="1">
      <c r="A31" s="272"/>
      <c r="B31" s="289"/>
      <c r="C31" s="183" t="s">
        <v>129</v>
      </c>
      <c r="D31" s="290" t="s">
        <v>130</v>
      </c>
      <c r="E31" s="291">
        <f t="shared" si="6"/>
        <v>182.5</v>
      </c>
      <c r="F31" s="292">
        <v>1002</v>
      </c>
      <c r="G31" s="293"/>
      <c r="H31" s="294"/>
      <c r="I31" s="295"/>
      <c r="J31" s="296"/>
      <c r="K31" s="297"/>
      <c r="L31" s="298"/>
      <c r="M31" s="299"/>
      <c r="N31" s="300" t="s">
        <v>127</v>
      </c>
      <c r="O31" s="301"/>
      <c r="P31" s="302"/>
      <c r="Q31" s="302"/>
      <c r="R31" s="302"/>
      <c r="S31" s="303"/>
      <c r="T31" s="282">
        <f t="shared" si="0"/>
        <v>0</v>
      </c>
      <c r="U31" s="288"/>
      <c r="V31" s="245">
        <v>182.5</v>
      </c>
      <c r="W31" s="102">
        <v>20</v>
      </c>
      <c r="X31" s="102">
        <f>ROUNDUP(V31*0.5,0)</f>
        <v>92</v>
      </c>
      <c r="Y31" s="284">
        <f t="shared" si="7"/>
        <v>10</v>
      </c>
      <c r="Z31" s="102">
        <f t="shared" si="8"/>
        <v>55</v>
      </c>
      <c r="AA31" s="285">
        <v>5.8</v>
      </c>
      <c r="AB31" s="286">
        <f t="shared" si="9"/>
        <v>0</v>
      </c>
      <c r="AC31" s="287"/>
      <c r="AD31" s="288"/>
      <c r="AE31" s="5"/>
      <c r="AF31" s="8"/>
      <c r="AG31" s="5"/>
      <c r="AH31" s="8"/>
    </row>
    <row r="32" spans="1:34" ht="100" customHeight="1">
      <c r="A32" s="272"/>
      <c r="B32" s="289"/>
      <c r="C32" s="183" t="s">
        <v>131</v>
      </c>
      <c r="D32" s="290" t="s">
        <v>132</v>
      </c>
      <c r="E32" s="291">
        <f t="shared" si="6"/>
        <v>115</v>
      </c>
      <c r="F32" s="292">
        <v>1003</v>
      </c>
      <c r="G32" s="293"/>
      <c r="H32" s="294"/>
      <c r="I32" s="295"/>
      <c r="J32" s="296"/>
      <c r="K32" s="297"/>
      <c r="L32" s="298"/>
      <c r="M32" s="299"/>
      <c r="N32" s="300" t="s">
        <v>127</v>
      </c>
      <c r="O32" s="301"/>
      <c r="P32" s="302"/>
      <c r="Q32" s="305" t="s">
        <v>128</v>
      </c>
      <c r="R32" s="302"/>
      <c r="S32" s="303"/>
      <c r="T32" s="282">
        <f t="shared" si="0"/>
        <v>0</v>
      </c>
      <c r="U32" s="288"/>
      <c r="V32" s="245">
        <v>115</v>
      </c>
      <c r="W32" s="102">
        <v>10</v>
      </c>
      <c r="X32" s="102">
        <f>ROUNDUP(V32*0.5,0)</f>
        <v>58</v>
      </c>
      <c r="Y32" s="284">
        <f t="shared" si="7"/>
        <v>6</v>
      </c>
      <c r="Z32" s="102">
        <f t="shared" si="8"/>
        <v>35</v>
      </c>
      <c r="AA32" s="285">
        <v>6.4</v>
      </c>
      <c r="AB32" s="286">
        <f t="shared" si="9"/>
        <v>0</v>
      </c>
      <c r="AC32" s="287"/>
      <c r="AD32" s="288"/>
      <c r="AE32" s="5"/>
      <c r="AF32" s="8"/>
      <c r="AG32" s="5"/>
      <c r="AH32" s="8"/>
    </row>
    <row r="33" spans="1:34" ht="100" customHeight="1">
      <c r="A33" s="272"/>
      <c r="B33" s="289"/>
      <c r="C33" s="183" t="s">
        <v>133</v>
      </c>
      <c r="D33" s="290" t="s">
        <v>134</v>
      </c>
      <c r="E33" s="291">
        <f t="shared" si="6"/>
        <v>105</v>
      </c>
      <c r="F33" s="292">
        <v>1004</v>
      </c>
      <c r="G33" s="293"/>
      <c r="H33" s="294"/>
      <c r="I33" s="295"/>
      <c r="J33" s="296"/>
      <c r="K33" s="297"/>
      <c r="L33" s="298"/>
      <c r="M33" s="299"/>
      <c r="N33" s="300" t="s">
        <v>127</v>
      </c>
      <c r="O33" s="301"/>
      <c r="P33" s="302"/>
      <c r="Q33" s="302"/>
      <c r="R33" s="302"/>
      <c r="S33" s="303"/>
      <c r="T33" s="282">
        <f t="shared" si="0"/>
        <v>0</v>
      </c>
      <c r="U33" s="288"/>
      <c r="V33" s="245">
        <v>105</v>
      </c>
      <c r="W33" s="102">
        <v>10</v>
      </c>
      <c r="X33" s="102">
        <f>ROUNDUP(V33*0.5,0)</f>
        <v>53</v>
      </c>
      <c r="Y33" s="284">
        <f t="shared" si="7"/>
        <v>6</v>
      </c>
      <c r="Z33" s="102">
        <f t="shared" si="8"/>
        <v>32</v>
      </c>
      <c r="AA33" s="285">
        <v>5.0999999999999996</v>
      </c>
      <c r="AB33" s="286">
        <f t="shared" si="9"/>
        <v>0</v>
      </c>
      <c r="AC33" s="287"/>
      <c r="AD33" s="288"/>
      <c r="AE33" s="5"/>
      <c r="AF33" s="8"/>
      <c r="AG33" s="5"/>
      <c r="AH33" s="8"/>
    </row>
    <row r="34" spans="1:34" ht="100" customHeight="1">
      <c r="A34" s="272"/>
      <c r="B34" s="289"/>
      <c r="C34" s="183" t="s">
        <v>135</v>
      </c>
      <c r="D34" s="290" t="s">
        <v>136</v>
      </c>
      <c r="E34" s="291">
        <f t="shared" si="6"/>
        <v>60</v>
      </c>
      <c r="F34" s="292">
        <v>1005</v>
      </c>
      <c r="G34" s="293"/>
      <c r="H34" s="294"/>
      <c r="I34" s="295"/>
      <c r="J34" s="296"/>
      <c r="K34" s="297"/>
      <c r="L34" s="298"/>
      <c r="M34" s="299"/>
      <c r="N34" s="300" t="s">
        <v>127</v>
      </c>
      <c r="O34" s="301"/>
      <c r="P34" s="305" t="s">
        <v>128</v>
      </c>
      <c r="Q34" s="305" t="s">
        <v>128</v>
      </c>
      <c r="R34" s="302"/>
      <c r="S34" s="303"/>
      <c r="T34" s="282">
        <f t="shared" si="0"/>
        <v>0</v>
      </c>
      <c r="U34" s="288"/>
      <c r="V34" s="245">
        <v>60</v>
      </c>
      <c r="W34" s="102">
        <v>5</v>
      </c>
      <c r="X34" s="45"/>
      <c r="Y34" s="284">
        <f t="shared" si="7"/>
        <v>3</v>
      </c>
      <c r="Z34" s="102">
        <f t="shared" si="8"/>
        <v>18</v>
      </c>
      <c r="AA34" s="285">
        <v>1.4</v>
      </c>
      <c r="AB34" s="286">
        <f t="shared" si="9"/>
        <v>0</v>
      </c>
      <c r="AC34" s="287"/>
      <c r="AD34" s="288"/>
      <c r="AE34" s="5"/>
      <c r="AF34" s="8"/>
      <c r="AG34" s="5"/>
      <c r="AH34" s="8"/>
    </row>
    <row r="35" spans="1:34" ht="100" customHeight="1">
      <c r="A35" s="272"/>
      <c r="B35" s="289"/>
      <c r="C35" s="183" t="s">
        <v>137</v>
      </c>
      <c r="D35" s="290" t="s">
        <v>138</v>
      </c>
      <c r="E35" s="291">
        <f t="shared" si="6"/>
        <v>55</v>
      </c>
      <c r="F35" s="292">
        <v>1006</v>
      </c>
      <c r="G35" s="293"/>
      <c r="H35" s="294"/>
      <c r="I35" s="295"/>
      <c r="J35" s="296"/>
      <c r="K35" s="297"/>
      <c r="L35" s="298"/>
      <c r="M35" s="299"/>
      <c r="N35" s="300" t="s">
        <v>127</v>
      </c>
      <c r="O35" s="301"/>
      <c r="P35" s="305" t="s">
        <v>128</v>
      </c>
      <c r="Q35" s="302"/>
      <c r="R35" s="302"/>
      <c r="S35" s="303"/>
      <c r="T35" s="304">
        <f t="shared" si="0"/>
        <v>0</v>
      </c>
      <c r="U35" s="288"/>
      <c r="V35" s="245">
        <v>55</v>
      </c>
      <c r="W35" s="102">
        <v>5</v>
      </c>
      <c r="X35" s="45"/>
      <c r="Y35" s="284">
        <f t="shared" si="7"/>
        <v>3</v>
      </c>
      <c r="Z35" s="102">
        <f t="shared" si="8"/>
        <v>17</v>
      </c>
      <c r="AA35" s="285">
        <v>1.2</v>
      </c>
      <c r="AB35" s="286">
        <f t="shared" si="9"/>
        <v>0</v>
      </c>
      <c r="AC35" s="287"/>
      <c r="AD35" s="288"/>
      <c r="AE35" s="5"/>
      <c r="AF35" s="8"/>
      <c r="AG35" s="5"/>
      <c r="AH35" s="8"/>
    </row>
    <row r="36" spans="1:34" ht="100" customHeight="1">
      <c r="A36" s="272"/>
      <c r="B36" s="289"/>
      <c r="C36" s="183" t="s">
        <v>139</v>
      </c>
      <c r="D36" s="290" t="s">
        <v>140</v>
      </c>
      <c r="E36" s="291">
        <f t="shared" si="6"/>
        <v>230</v>
      </c>
      <c r="F36" s="292">
        <v>1007</v>
      </c>
      <c r="G36" s="293"/>
      <c r="H36" s="294"/>
      <c r="I36" s="295"/>
      <c r="J36" s="296"/>
      <c r="K36" s="297"/>
      <c r="L36" s="298"/>
      <c r="M36" s="299"/>
      <c r="N36" s="300" t="s">
        <v>127</v>
      </c>
      <c r="O36" s="306" t="s">
        <v>128</v>
      </c>
      <c r="P36" s="302"/>
      <c r="Q36" s="302"/>
      <c r="R36" s="302"/>
      <c r="S36" s="303"/>
      <c r="T36" s="304">
        <f t="shared" si="0"/>
        <v>0</v>
      </c>
      <c r="U36" s="288"/>
      <c r="V36" s="245">
        <v>230</v>
      </c>
      <c r="W36" s="45"/>
      <c r="X36" s="102">
        <f t="shared" ref="X36:X43" si="10">ROUNDUP(V36*0.5,0)</f>
        <v>115</v>
      </c>
      <c r="Y36" s="284">
        <f t="shared" si="7"/>
        <v>12</v>
      </c>
      <c r="Z36" s="102">
        <f t="shared" si="8"/>
        <v>69</v>
      </c>
      <c r="AA36" s="285">
        <v>12.8</v>
      </c>
      <c r="AB36" s="286">
        <f t="shared" si="9"/>
        <v>0</v>
      </c>
      <c r="AC36" s="287"/>
      <c r="AD36" s="288"/>
      <c r="AE36" s="5"/>
      <c r="AF36" s="8"/>
      <c r="AG36" s="5"/>
      <c r="AH36" s="8"/>
    </row>
    <row r="37" spans="1:34" ht="100" customHeight="1">
      <c r="A37" s="272"/>
      <c r="B37" s="289"/>
      <c r="C37" s="183" t="s">
        <v>141</v>
      </c>
      <c r="D37" s="290" t="s">
        <v>142</v>
      </c>
      <c r="E37" s="291">
        <f t="shared" si="6"/>
        <v>92.5</v>
      </c>
      <c r="F37" s="292">
        <v>1008</v>
      </c>
      <c r="G37" s="293"/>
      <c r="H37" s="294"/>
      <c r="I37" s="295"/>
      <c r="J37" s="296"/>
      <c r="K37" s="297"/>
      <c r="L37" s="298"/>
      <c r="M37" s="299"/>
      <c r="N37" s="300" t="s">
        <v>127</v>
      </c>
      <c r="O37" s="301"/>
      <c r="P37" s="302"/>
      <c r="Q37" s="302"/>
      <c r="R37" s="302"/>
      <c r="S37" s="303"/>
      <c r="T37" s="304">
        <f t="shared" si="0"/>
        <v>0</v>
      </c>
      <c r="U37" s="288"/>
      <c r="V37" s="245">
        <v>92.5</v>
      </c>
      <c r="W37" s="102">
        <v>10</v>
      </c>
      <c r="X37" s="102">
        <f t="shared" si="10"/>
        <v>47</v>
      </c>
      <c r="Y37" s="284">
        <f t="shared" si="7"/>
        <v>5</v>
      </c>
      <c r="Z37" s="102">
        <f t="shared" si="8"/>
        <v>28</v>
      </c>
      <c r="AA37" s="285">
        <v>3</v>
      </c>
      <c r="AB37" s="286">
        <f t="shared" si="9"/>
        <v>0</v>
      </c>
      <c r="AC37" s="287"/>
      <c r="AD37" s="288"/>
      <c r="AE37" s="5"/>
      <c r="AF37" s="8"/>
      <c r="AG37" s="5"/>
      <c r="AH37" s="8"/>
    </row>
    <row r="38" spans="1:34" ht="100" customHeight="1">
      <c r="A38" s="272"/>
      <c r="B38" s="289"/>
      <c r="C38" s="183" t="s">
        <v>143</v>
      </c>
      <c r="D38" s="290" t="s">
        <v>144</v>
      </c>
      <c r="E38" s="291">
        <f t="shared" si="6"/>
        <v>145</v>
      </c>
      <c r="F38" s="292">
        <v>1009</v>
      </c>
      <c r="G38" s="293"/>
      <c r="H38" s="294"/>
      <c r="I38" s="295"/>
      <c r="J38" s="296"/>
      <c r="K38" s="297"/>
      <c r="L38" s="298"/>
      <c r="M38" s="299"/>
      <c r="N38" s="300" t="s">
        <v>127</v>
      </c>
      <c r="O38" s="301"/>
      <c r="P38" s="302"/>
      <c r="Q38" s="305" t="s">
        <v>128</v>
      </c>
      <c r="R38" s="302"/>
      <c r="S38" s="303"/>
      <c r="T38" s="304">
        <f t="shared" si="0"/>
        <v>0</v>
      </c>
      <c r="U38" s="288"/>
      <c r="V38" s="245">
        <v>145</v>
      </c>
      <c r="W38" s="102">
        <v>15</v>
      </c>
      <c r="X38" s="102">
        <f t="shared" si="10"/>
        <v>73</v>
      </c>
      <c r="Y38" s="284">
        <f t="shared" si="7"/>
        <v>8</v>
      </c>
      <c r="Z38" s="102">
        <f t="shared" si="8"/>
        <v>44</v>
      </c>
      <c r="AA38" s="285">
        <v>7.5</v>
      </c>
      <c r="AB38" s="286">
        <f t="shared" si="9"/>
        <v>0</v>
      </c>
      <c r="AC38" s="287"/>
      <c r="AD38" s="288"/>
      <c r="AE38" s="5"/>
      <c r="AF38" s="8"/>
      <c r="AG38" s="5"/>
      <c r="AH38" s="8"/>
    </row>
    <row r="39" spans="1:34" ht="100" customHeight="1">
      <c r="A39" s="272"/>
      <c r="B39" s="289"/>
      <c r="C39" s="183" t="s">
        <v>145</v>
      </c>
      <c r="D39" s="290" t="s">
        <v>146</v>
      </c>
      <c r="E39" s="291">
        <f t="shared" si="6"/>
        <v>112.5</v>
      </c>
      <c r="F39" s="292">
        <v>1010</v>
      </c>
      <c r="G39" s="293"/>
      <c r="H39" s="294"/>
      <c r="I39" s="295"/>
      <c r="J39" s="296"/>
      <c r="K39" s="297"/>
      <c r="L39" s="298"/>
      <c r="M39" s="299"/>
      <c r="N39" s="300" t="s">
        <v>127</v>
      </c>
      <c r="O39" s="301"/>
      <c r="P39" s="302"/>
      <c r="Q39" s="302"/>
      <c r="R39" s="302"/>
      <c r="S39" s="303"/>
      <c r="T39" s="304">
        <f t="shared" si="0"/>
        <v>0</v>
      </c>
      <c r="U39" s="288"/>
      <c r="V39" s="245">
        <v>112.5</v>
      </c>
      <c r="W39" s="102">
        <v>15</v>
      </c>
      <c r="X39" s="102">
        <f t="shared" si="10"/>
        <v>57</v>
      </c>
      <c r="Y39" s="284">
        <f t="shared" si="7"/>
        <v>6</v>
      </c>
      <c r="Z39" s="102">
        <f t="shared" si="8"/>
        <v>34</v>
      </c>
      <c r="AA39" s="285">
        <v>5.2</v>
      </c>
      <c r="AB39" s="286">
        <f t="shared" si="9"/>
        <v>0</v>
      </c>
      <c r="AC39" s="287"/>
      <c r="AD39" s="288"/>
      <c r="AE39" s="5"/>
      <c r="AF39" s="8"/>
      <c r="AG39" s="5"/>
      <c r="AH39" s="8"/>
    </row>
    <row r="40" spans="1:34" ht="100" customHeight="1">
      <c r="A40" s="272"/>
      <c r="B40" s="289"/>
      <c r="C40" s="183" t="s">
        <v>147</v>
      </c>
      <c r="D40" s="290" t="s">
        <v>142</v>
      </c>
      <c r="E40" s="291">
        <f t="shared" si="6"/>
        <v>62.5</v>
      </c>
      <c r="F40" s="292">
        <v>1011</v>
      </c>
      <c r="G40" s="293"/>
      <c r="H40" s="294"/>
      <c r="I40" s="295"/>
      <c r="J40" s="296"/>
      <c r="K40" s="297"/>
      <c r="L40" s="298"/>
      <c r="M40" s="299"/>
      <c r="N40" s="300" t="s">
        <v>127</v>
      </c>
      <c r="O40" s="301"/>
      <c r="P40" s="302"/>
      <c r="Q40" s="305" t="s">
        <v>128</v>
      </c>
      <c r="R40" s="302"/>
      <c r="S40" s="303"/>
      <c r="T40" s="304">
        <f t="shared" si="0"/>
        <v>0</v>
      </c>
      <c r="U40" s="288"/>
      <c r="V40" s="245">
        <v>62.5</v>
      </c>
      <c r="W40" s="102">
        <v>10</v>
      </c>
      <c r="X40" s="102">
        <f t="shared" si="10"/>
        <v>32</v>
      </c>
      <c r="Y40" s="284">
        <f t="shared" si="7"/>
        <v>4</v>
      </c>
      <c r="Z40" s="102">
        <f t="shared" si="8"/>
        <v>19</v>
      </c>
      <c r="AA40" s="285">
        <v>1.8</v>
      </c>
      <c r="AB40" s="286">
        <f t="shared" si="9"/>
        <v>0</v>
      </c>
      <c r="AC40" s="287"/>
      <c r="AD40" s="288"/>
      <c r="AE40" s="5"/>
      <c r="AF40" s="8"/>
      <c r="AG40" s="5"/>
      <c r="AH40" s="8"/>
    </row>
    <row r="41" spans="1:34" ht="100" customHeight="1">
      <c r="A41" s="272"/>
      <c r="B41" s="289"/>
      <c r="C41" s="183" t="s">
        <v>148</v>
      </c>
      <c r="D41" s="290" t="s">
        <v>149</v>
      </c>
      <c r="E41" s="291">
        <f t="shared" si="6"/>
        <v>52.5</v>
      </c>
      <c r="F41" s="292">
        <v>1012</v>
      </c>
      <c r="G41" s="293"/>
      <c r="H41" s="294"/>
      <c r="I41" s="295"/>
      <c r="J41" s="296"/>
      <c r="K41" s="297"/>
      <c r="L41" s="298"/>
      <c r="M41" s="299"/>
      <c r="N41" s="300" t="s">
        <v>127</v>
      </c>
      <c r="O41" s="301"/>
      <c r="P41" s="302"/>
      <c r="Q41" s="302"/>
      <c r="R41" s="302"/>
      <c r="S41" s="303"/>
      <c r="T41" s="304">
        <f t="shared" si="0"/>
        <v>0</v>
      </c>
      <c r="U41" s="288"/>
      <c r="V41" s="245">
        <v>52.5</v>
      </c>
      <c r="W41" s="102">
        <v>10</v>
      </c>
      <c r="X41" s="102">
        <f t="shared" si="10"/>
        <v>27</v>
      </c>
      <c r="Y41" s="284">
        <f t="shared" si="7"/>
        <v>3</v>
      </c>
      <c r="Z41" s="102">
        <f t="shared" si="8"/>
        <v>16</v>
      </c>
      <c r="AA41" s="285">
        <v>1.3</v>
      </c>
      <c r="AB41" s="286">
        <f t="shared" si="9"/>
        <v>0</v>
      </c>
      <c r="AC41" s="287"/>
      <c r="AD41" s="288"/>
      <c r="AE41" s="5"/>
      <c r="AF41" s="8"/>
      <c r="AG41" s="5"/>
      <c r="AH41" s="8"/>
    </row>
    <row r="42" spans="1:34" ht="100" customHeight="1">
      <c r="A42" s="272"/>
      <c r="B42" s="289"/>
      <c r="C42" s="183" t="s">
        <v>150</v>
      </c>
      <c r="D42" s="290" t="s">
        <v>151</v>
      </c>
      <c r="E42" s="291">
        <f t="shared" si="6"/>
        <v>87.5</v>
      </c>
      <c r="F42" s="292">
        <v>1013</v>
      </c>
      <c r="G42" s="293"/>
      <c r="H42" s="294"/>
      <c r="I42" s="295"/>
      <c r="J42" s="296"/>
      <c r="K42" s="297"/>
      <c r="L42" s="298"/>
      <c r="M42" s="299"/>
      <c r="N42" s="300" t="s">
        <v>127</v>
      </c>
      <c r="O42" s="301"/>
      <c r="P42" s="302"/>
      <c r="Q42" s="305" t="s">
        <v>128</v>
      </c>
      <c r="R42" s="302"/>
      <c r="S42" s="303"/>
      <c r="T42" s="304">
        <f t="shared" si="0"/>
        <v>0</v>
      </c>
      <c r="U42" s="288"/>
      <c r="V42" s="245">
        <v>87.5</v>
      </c>
      <c r="W42" s="102">
        <v>10</v>
      </c>
      <c r="X42" s="102">
        <f t="shared" si="10"/>
        <v>44</v>
      </c>
      <c r="Y42" s="284">
        <f t="shared" si="7"/>
        <v>5</v>
      </c>
      <c r="Z42" s="102">
        <f t="shared" si="8"/>
        <v>27</v>
      </c>
      <c r="AA42" s="285">
        <v>3.2</v>
      </c>
      <c r="AB42" s="286">
        <f t="shared" si="9"/>
        <v>0</v>
      </c>
      <c r="AC42" s="287"/>
      <c r="AD42" s="288"/>
      <c r="AE42" s="5"/>
      <c r="AF42" s="8"/>
      <c r="AG42" s="5"/>
      <c r="AH42" s="8"/>
    </row>
    <row r="43" spans="1:34" ht="100" customHeight="1">
      <c r="A43" s="272"/>
      <c r="B43" s="289"/>
      <c r="C43" s="183" t="s">
        <v>152</v>
      </c>
      <c r="D43" s="290" t="s">
        <v>153</v>
      </c>
      <c r="E43" s="291">
        <f t="shared" si="6"/>
        <v>65</v>
      </c>
      <c r="F43" s="292">
        <v>1014</v>
      </c>
      <c r="G43" s="293"/>
      <c r="H43" s="294"/>
      <c r="I43" s="295"/>
      <c r="J43" s="296"/>
      <c r="K43" s="297"/>
      <c r="L43" s="298"/>
      <c r="M43" s="299"/>
      <c r="N43" s="300" t="s">
        <v>127</v>
      </c>
      <c r="O43" s="301"/>
      <c r="P43" s="302"/>
      <c r="Q43" s="302"/>
      <c r="R43" s="302"/>
      <c r="S43" s="303"/>
      <c r="T43" s="304">
        <f t="shared" si="0"/>
        <v>0</v>
      </c>
      <c r="U43" s="288"/>
      <c r="V43" s="245">
        <v>65</v>
      </c>
      <c r="W43" s="102">
        <v>10</v>
      </c>
      <c r="X43" s="102">
        <f t="shared" si="10"/>
        <v>33</v>
      </c>
      <c r="Y43" s="284">
        <f t="shared" si="7"/>
        <v>4</v>
      </c>
      <c r="Z43" s="102">
        <f t="shared" si="8"/>
        <v>20</v>
      </c>
      <c r="AA43" s="285">
        <v>2.2000000000000002</v>
      </c>
      <c r="AB43" s="286">
        <f t="shared" si="9"/>
        <v>0</v>
      </c>
      <c r="AC43" s="287"/>
      <c r="AD43" s="288"/>
      <c r="AE43" s="5"/>
      <c r="AF43" s="8"/>
      <c r="AG43" s="5"/>
      <c r="AH43" s="8"/>
    </row>
    <row r="44" spans="1:34" ht="100" customHeight="1">
      <c r="A44" s="272"/>
      <c r="B44" s="289"/>
      <c r="C44" s="183" t="s">
        <v>154</v>
      </c>
      <c r="D44" s="290" t="s">
        <v>155</v>
      </c>
      <c r="E44" s="291">
        <f t="shared" si="6"/>
        <v>44</v>
      </c>
      <c r="F44" s="292">
        <v>1015</v>
      </c>
      <c r="G44" s="293"/>
      <c r="H44" s="294"/>
      <c r="I44" s="295"/>
      <c r="J44" s="296"/>
      <c r="K44" s="297"/>
      <c r="L44" s="298"/>
      <c r="M44" s="299"/>
      <c r="N44" s="300" t="s">
        <v>127</v>
      </c>
      <c r="O44" s="301"/>
      <c r="P44" s="305" t="s">
        <v>128</v>
      </c>
      <c r="Q44" s="302"/>
      <c r="R44" s="302"/>
      <c r="S44" s="303"/>
      <c r="T44" s="304">
        <f t="shared" si="0"/>
        <v>0</v>
      </c>
      <c r="U44" s="288"/>
      <c r="V44" s="245">
        <v>44</v>
      </c>
      <c r="W44" s="102">
        <v>5</v>
      </c>
      <c r="X44" s="45"/>
      <c r="Y44" s="284">
        <f t="shared" si="7"/>
        <v>3</v>
      </c>
      <c r="Z44" s="102">
        <f t="shared" si="8"/>
        <v>14</v>
      </c>
      <c r="AA44" s="285">
        <v>0.8</v>
      </c>
      <c r="AB44" s="286">
        <f t="shared" si="9"/>
        <v>0</v>
      </c>
      <c r="AC44" s="287"/>
      <c r="AD44" s="288"/>
      <c r="AE44" s="5"/>
      <c r="AF44" s="8"/>
      <c r="AG44" s="5"/>
      <c r="AH44" s="8"/>
    </row>
    <row r="45" spans="1:34" ht="100" customHeight="1">
      <c r="A45" s="272"/>
      <c r="B45" s="307"/>
      <c r="C45" s="308" t="s">
        <v>156</v>
      </c>
      <c r="D45" s="309" t="s">
        <v>138</v>
      </c>
      <c r="E45" s="310">
        <f t="shared" si="6"/>
        <v>39</v>
      </c>
      <c r="F45" s="311">
        <v>1016</v>
      </c>
      <c r="G45" s="312"/>
      <c r="H45" s="313"/>
      <c r="I45" s="314"/>
      <c r="J45" s="315"/>
      <c r="K45" s="316"/>
      <c r="L45" s="317"/>
      <c r="M45" s="318"/>
      <c r="N45" s="319" t="s">
        <v>127</v>
      </c>
      <c r="O45" s="320" t="s">
        <v>128</v>
      </c>
      <c r="P45" s="320" t="s">
        <v>128</v>
      </c>
      <c r="Q45" s="321"/>
      <c r="R45" s="321"/>
      <c r="S45" s="322"/>
      <c r="T45" s="323">
        <f t="shared" si="0"/>
        <v>0</v>
      </c>
      <c r="U45" s="288"/>
      <c r="V45" s="245">
        <v>39</v>
      </c>
      <c r="W45" s="102">
        <v>5</v>
      </c>
      <c r="X45" s="45"/>
      <c r="Y45" s="284">
        <f t="shared" si="7"/>
        <v>2</v>
      </c>
      <c r="Z45" s="102">
        <f t="shared" si="8"/>
        <v>12</v>
      </c>
      <c r="AA45" s="285">
        <v>0.7</v>
      </c>
      <c r="AB45" s="286">
        <f t="shared" si="9"/>
        <v>0</v>
      </c>
      <c r="AC45" s="287"/>
      <c r="AD45" s="288"/>
      <c r="AE45" s="5"/>
      <c r="AF45" s="8"/>
      <c r="AG45" s="5"/>
      <c r="AH45" s="8"/>
    </row>
    <row r="46" spans="1:34" ht="29.75" customHeight="1">
      <c r="A46" s="5"/>
      <c r="B46" s="324"/>
      <c r="C46" s="325"/>
      <c r="D46" s="326"/>
      <c r="E46" s="327"/>
      <c r="F46" s="328"/>
      <c r="G46" s="19"/>
      <c r="H46" s="19"/>
      <c r="I46" s="19"/>
      <c r="J46" s="19"/>
      <c r="K46" s="19"/>
      <c r="L46" s="19"/>
      <c r="M46" s="325"/>
      <c r="N46" s="325"/>
      <c r="O46" s="325"/>
      <c r="P46" s="325"/>
      <c r="Q46" s="325"/>
      <c r="R46" s="325"/>
      <c r="S46" s="324"/>
      <c r="T46" s="329"/>
      <c r="U46" s="8"/>
      <c r="V46" s="245"/>
      <c r="W46" s="102"/>
      <c r="X46" s="102"/>
      <c r="Y46" s="102"/>
      <c r="Z46" s="102"/>
      <c r="AA46" s="102"/>
      <c r="AB46" s="246"/>
      <c r="AC46" s="5"/>
      <c r="AD46" s="8"/>
      <c r="AE46" s="5"/>
      <c r="AF46" s="8"/>
      <c r="AG46" s="5"/>
      <c r="AH46" s="8"/>
    </row>
    <row r="47" spans="1:34" ht="26.75" customHeight="1">
      <c r="A47" s="5"/>
      <c r="B47" s="7"/>
      <c r="C47" s="22"/>
      <c r="D47" s="330"/>
      <c r="E47" s="102"/>
      <c r="F47" s="331"/>
      <c r="G47" s="332">
        <f t="shared" ref="G47:M47" si="11">G30*2+G31*2+SUM(G8:G25)+SUM(G32:G45)</f>
        <v>0</v>
      </c>
      <c r="H47" s="333">
        <f t="shared" si="11"/>
        <v>0</v>
      </c>
      <c r="I47" s="228">
        <f t="shared" si="11"/>
        <v>0</v>
      </c>
      <c r="J47" s="334">
        <f t="shared" si="11"/>
        <v>0</v>
      </c>
      <c r="K47" s="335">
        <f t="shared" si="11"/>
        <v>0</v>
      </c>
      <c r="L47" s="336">
        <f t="shared" si="11"/>
        <v>0</v>
      </c>
      <c r="M47" s="337">
        <f t="shared" si="11"/>
        <v>0</v>
      </c>
      <c r="N47" s="7"/>
      <c r="O47" s="22"/>
      <c r="P47" s="22"/>
      <c r="Q47" s="22"/>
      <c r="R47" s="22"/>
      <c r="S47" s="7"/>
      <c r="T47" s="102"/>
      <c r="U47" s="8"/>
      <c r="V47" s="245"/>
      <c r="W47" s="102"/>
      <c r="X47" s="102"/>
      <c r="Y47" s="102"/>
      <c r="Z47" s="102"/>
      <c r="AA47" s="102"/>
      <c r="AB47" s="246"/>
      <c r="AC47" s="5"/>
      <c r="AD47" s="8"/>
      <c r="AE47" s="5"/>
      <c r="AF47" s="8"/>
      <c r="AG47" s="5"/>
      <c r="AH47" s="8"/>
    </row>
    <row r="48" spans="1:34" ht="14.75" customHeight="1">
      <c r="A48" s="5"/>
      <c r="B48" s="7"/>
      <c r="C48" s="22"/>
      <c r="D48" s="330"/>
      <c r="E48" s="102"/>
      <c r="F48" s="331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7"/>
      <c r="T48" s="102"/>
      <c r="U48" s="8"/>
      <c r="V48" s="245"/>
      <c r="W48" s="102"/>
      <c r="X48" s="102"/>
      <c r="Y48" s="102"/>
      <c r="Z48" s="102"/>
      <c r="AA48" s="102"/>
      <c r="AB48" s="246"/>
      <c r="AC48" s="5"/>
      <c r="AD48" s="8"/>
      <c r="AE48" s="5"/>
      <c r="AF48" s="8"/>
      <c r="AG48" s="5"/>
      <c r="AH48" s="8"/>
    </row>
    <row r="49" spans="1:34" ht="21" customHeight="1">
      <c r="A49" s="5"/>
      <c r="B49" s="7"/>
      <c r="C49" s="7"/>
      <c r="D49" s="7"/>
      <c r="E49" s="16"/>
      <c r="F49" s="338"/>
      <c r="G49" s="22"/>
      <c r="H49" s="22"/>
      <c r="I49" s="22"/>
      <c r="J49" s="22"/>
      <c r="K49" s="22"/>
      <c r="L49" s="22"/>
      <c r="M49" s="22"/>
      <c r="N49" s="22"/>
      <c r="O49" s="7"/>
      <c r="P49" s="7"/>
      <c r="Q49" s="7"/>
      <c r="R49" s="7"/>
      <c r="S49" s="688" t="s">
        <v>157</v>
      </c>
      <c r="T49" s="689" t="e">
        <f>SUM(T8:T45)</f>
        <v>#VALUE!</v>
      </c>
      <c r="U49" s="8"/>
      <c r="V49" s="245"/>
      <c r="W49" s="102"/>
      <c r="X49" s="102"/>
      <c r="Y49" s="102"/>
      <c r="Z49" s="102"/>
      <c r="AA49" s="102"/>
      <c r="AB49" s="246"/>
      <c r="AC49" s="5"/>
      <c r="AD49" s="8"/>
      <c r="AE49" s="5"/>
      <c r="AF49" s="8"/>
      <c r="AG49" s="5"/>
      <c r="AH49" s="8"/>
    </row>
    <row r="50" spans="1:34" ht="21" customHeight="1">
      <c r="A50" s="5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690" t="s">
        <v>158</v>
      </c>
      <c r="T50" s="691">
        <f>SUM(G47:M47)</f>
        <v>0</v>
      </c>
      <c r="U50" s="8"/>
      <c r="V50" s="245"/>
      <c r="W50" s="102"/>
      <c r="X50" s="102"/>
      <c r="Y50" s="102"/>
      <c r="Z50" s="102"/>
      <c r="AA50" s="102"/>
      <c r="AB50" s="246"/>
      <c r="AC50" s="5"/>
      <c r="AD50" s="8"/>
      <c r="AE50" s="5"/>
      <c r="AF50" s="8"/>
      <c r="AG50" s="5"/>
      <c r="AH50" s="8"/>
    </row>
    <row r="51" spans="1:34" ht="21" customHeight="1">
      <c r="A51" s="5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690" t="s">
        <v>159</v>
      </c>
      <c r="T51" s="692">
        <f>SUM(AB8:AB45)</f>
        <v>0</v>
      </c>
      <c r="U51" s="8"/>
      <c r="V51" s="245"/>
      <c r="W51" s="102"/>
      <c r="X51" s="102"/>
      <c r="Y51" s="102"/>
      <c r="Z51" s="102"/>
      <c r="AA51" s="102"/>
      <c r="AB51" s="246"/>
      <c r="AC51" s="5"/>
      <c r="AD51" s="8"/>
      <c r="AE51" s="5"/>
      <c r="AF51" s="8"/>
      <c r="AG51" s="5"/>
      <c r="AH51" s="8"/>
    </row>
    <row r="52" spans="1:34" ht="15" customHeight="1">
      <c r="A52" s="5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49"/>
      <c r="T52" s="239"/>
      <c r="U52" s="8"/>
      <c r="V52" s="245"/>
      <c r="W52" s="102"/>
      <c r="X52" s="102"/>
      <c r="Y52" s="102"/>
      <c r="Z52" s="102"/>
      <c r="AA52" s="102"/>
      <c r="AB52" s="246"/>
      <c r="AC52" s="5"/>
      <c r="AD52" s="8"/>
      <c r="AE52" s="5"/>
      <c r="AF52" s="8"/>
      <c r="AG52" s="5"/>
      <c r="AH52" s="8"/>
    </row>
    <row r="53" spans="1:34" ht="51" customHeight="1">
      <c r="A53" s="5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49"/>
      <c r="T53" s="239"/>
      <c r="U53" s="8"/>
      <c r="V53" s="245"/>
      <c r="W53" s="7"/>
      <c r="X53" s="102"/>
      <c r="Y53" s="102"/>
      <c r="Z53" s="102"/>
      <c r="AA53" s="102"/>
      <c r="AB53" s="246"/>
      <c r="AC53" s="5"/>
      <c r="AD53" s="8"/>
      <c r="AE53" s="5"/>
      <c r="AF53" s="8"/>
      <c r="AG53" s="5"/>
      <c r="AH53" s="8"/>
    </row>
    <row r="54" spans="1:34" ht="51" customHeight="1">
      <c r="A54" s="5"/>
      <c r="B54" s="7"/>
      <c r="C54" s="7"/>
      <c r="D54" s="7"/>
      <c r="E54" s="7"/>
      <c r="F54" s="7"/>
      <c r="G54" s="25"/>
      <c r="H54" s="25"/>
      <c r="I54" s="25"/>
      <c r="J54" s="25"/>
      <c r="K54" s="25"/>
      <c r="L54" s="25"/>
      <c r="M54" s="25"/>
      <c r="N54" s="25"/>
      <c r="O54" s="847" t="s">
        <v>160</v>
      </c>
      <c r="P54" s="708"/>
      <c r="Q54" s="708"/>
      <c r="R54" s="708"/>
      <c r="S54" s="708"/>
      <c r="T54" s="708"/>
      <c r="U54" s="8"/>
      <c r="V54" s="245"/>
      <c r="W54" s="7"/>
      <c r="X54" s="102"/>
      <c r="Y54" s="45" t="s">
        <v>127</v>
      </c>
      <c r="Z54" s="102"/>
      <c r="AA54" s="102"/>
      <c r="AB54" s="246"/>
      <c r="AC54" s="5"/>
      <c r="AD54" s="8"/>
      <c r="AE54" s="5"/>
      <c r="AF54" s="8"/>
      <c r="AG54" s="5"/>
      <c r="AH54" s="8"/>
    </row>
    <row r="55" spans="1:34" ht="15" customHeight="1">
      <c r="A55" s="5"/>
      <c r="B55" s="7"/>
      <c r="C55" s="7"/>
      <c r="D55" s="7"/>
      <c r="E55" s="7"/>
      <c r="F55" s="7"/>
      <c r="G55" s="25"/>
      <c r="H55" s="25"/>
      <c r="I55" s="25"/>
      <c r="J55" s="25"/>
      <c r="K55" s="25"/>
      <c r="L55" s="25"/>
      <c r="M55" s="25"/>
      <c r="N55" s="25"/>
      <c r="O55" s="780" t="s">
        <v>161</v>
      </c>
      <c r="P55" s="779"/>
      <c r="Q55" s="779"/>
      <c r="R55" s="779"/>
      <c r="S55" s="779"/>
      <c r="T55" s="779"/>
      <c r="U55" s="8"/>
      <c r="V55" s="245"/>
      <c r="W55" s="7"/>
      <c r="X55" s="102"/>
      <c r="Y55" s="339" t="s">
        <v>162</v>
      </c>
      <c r="Z55" s="102"/>
      <c r="AA55" s="102"/>
      <c r="AB55" s="246"/>
      <c r="AC55" s="5"/>
      <c r="AD55" s="8"/>
      <c r="AE55" s="5"/>
      <c r="AF55" s="8"/>
      <c r="AG55" s="5"/>
      <c r="AH55" s="8"/>
    </row>
    <row r="56" spans="1:34" ht="15" customHeight="1">
      <c r="A56" s="5"/>
      <c r="B56" s="7"/>
      <c r="C56" s="7"/>
      <c r="D56" s="7"/>
      <c r="E56" s="7"/>
      <c r="F56" s="7"/>
      <c r="G56" s="25"/>
      <c r="H56" s="25"/>
      <c r="I56" s="25"/>
      <c r="J56" s="25"/>
      <c r="K56" s="25"/>
      <c r="L56" s="25"/>
      <c r="M56" s="25"/>
      <c r="N56" s="25"/>
      <c r="O56" s="834" t="s">
        <v>162</v>
      </c>
      <c r="P56" s="835" t="s">
        <v>163</v>
      </c>
      <c r="Q56" s="837" t="s">
        <v>164</v>
      </c>
      <c r="R56" s="776" t="s">
        <v>165</v>
      </c>
      <c r="S56" s="773" t="s">
        <v>166</v>
      </c>
      <c r="T56" s="829" t="s">
        <v>167</v>
      </c>
      <c r="U56" s="8"/>
      <c r="V56" s="245"/>
      <c r="W56" s="7"/>
      <c r="X56" s="102"/>
      <c r="Y56" s="339" t="s">
        <v>163</v>
      </c>
      <c r="Z56" s="102"/>
      <c r="AA56" s="102"/>
      <c r="AB56" s="246"/>
      <c r="AC56" s="5"/>
      <c r="AD56" s="8"/>
      <c r="AE56" s="5"/>
      <c r="AF56" s="8"/>
      <c r="AG56" s="5"/>
      <c r="AH56" s="8"/>
    </row>
    <row r="57" spans="1:34" ht="15" customHeight="1">
      <c r="A57" s="5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822"/>
      <c r="P57" s="843"/>
      <c r="Q57" s="838"/>
      <c r="R57" s="777"/>
      <c r="S57" s="810"/>
      <c r="T57" s="830"/>
      <c r="U57" s="8"/>
      <c r="V57" s="245"/>
      <c r="W57" s="7"/>
      <c r="X57" s="102"/>
      <c r="Y57" s="339" t="s">
        <v>164</v>
      </c>
      <c r="Z57" s="102"/>
      <c r="AA57" s="102"/>
      <c r="AB57" s="246"/>
      <c r="AC57" s="5"/>
      <c r="AD57" s="8"/>
      <c r="AE57" s="5"/>
      <c r="AF57" s="8"/>
      <c r="AG57" s="5"/>
      <c r="AH57" s="8"/>
    </row>
    <row r="58" spans="1:34" ht="15" customHeight="1">
      <c r="A58" s="5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822"/>
      <c r="P58" s="843"/>
      <c r="Q58" s="838"/>
      <c r="R58" s="777"/>
      <c r="S58" s="810"/>
      <c r="T58" s="830"/>
      <c r="U58" s="8"/>
      <c r="V58" s="245"/>
      <c r="W58" s="7"/>
      <c r="X58" s="102"/>
      <c r="Y58" s="339" t="s">
        <v>165</v>
      </c>
      <c r="Z58" s="102"/>
      <c r="AA58" s="102"/>
      <c r="AB58" s="246"/>
      <c r="AC58" s="5"/>
      <c r="AD58" s="8"/>
      <c r="AE58" s="5"/>
      <c r="AF58" s="8"/>
      <c r="AG58" s="5"/>
      <c r="AH58" s="8"/>
    </row>
    <row r="59" spans="1:34" ht="30.25" customHeight="1">
      <c r="A59" s="5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808"/>
      <c r="P59" s="809"/>
      <c r="Q59" s="809"/>
      <c r="R59" s="809"/>
      <c r="S59" s="809"/>
      <c r="T59" s="809"/>
      <c r="U59" s="8"/>
      <c r="V59" s="245"/>
      <c r="W59" s="7"/>
      <c r="X59" s="102"/>
      <c r="Y59" s="339" t="s">
        <v>166</v>
      </c>
      <c r="Z59" s="102"/>
      <c r="AA59" s="102"/>
      <c r="AB59" s="246"/>
      <c r="AC59" s="5"/>
      <c r="AD59" s="8"/>
      <c r="AE59" s="5"/>
      <c r="AF59" s="8"/>
      <c r="AG59" s="5"/>
      <c r="AH59" s="8"/>
    </row>
    <row r="60" spans="1:34" ht="15" customHeight="1">
      <c r="A60" s="5"/>
      <c r="B60" s="7"/>
      <c r="C60" s="7"/>
      <c r="D60" s="7"/>
      <c r="E60" s="7"/>
      <c r="F60" s="7"/>
      <c r="G60" s="25"/>
      <c r="H60" s="25"/>
      <c r="I60" s="25"/>
      <c r="J60" s="25"/>
      <c r="K60" s="25"/>
      <c r="L60" s="25"/>
      <c r="M60" s="25"/>
      <c r="N60" s="25"/>
      <c r="O60" s="780" t="s">
        <v>168</v>
      </c>
      <c r="P60" s="779"/>
      <c r="Q60" s="779"/>
      <c r="R60" s="779"/>
      <c r="S60" s="779"/>
      <c r="T60" s="779"/>
      <c r="U60" s="8"/>
      <c r="V60" s="245"/>
      <c r="W60" s="7"/>
      <c r="X60" s="102"/>
      <c r="Y60" s="339" t="s">
        <v>167</v>
      </c>
      <c r="Z60" s="102"/>
      <c r="AA60" s="102"/>
      <c r="AB60" s="246"/>
      <c r="AC60" s="5"/>
      <c r="AD60" s="8"/>
      <c r="AE60" s="5"/>
      <c r="AF60" s="8"/>
      <c r="AG60" s="5"/>
      <c r="AH60" s="8"/>
    </row>
    <row r="61" spans="1:34" ht="15" customHeight="1">
      <c r="A61" s="5"/>
      <c r="B61" s="7"/>
      <c r="C61" s="7"/>
      <c r="D61" s="7"/>
      <c r="E61" s="7"/>
      <c r="F61" s="7"/>
      <c r="G61" s="25"/>
      <c r="H61" s="25"/>
      <c r="I61" s="25"/>
      <c r="J61" s="25"/>
      <c r="K61" s="25"/>
      <c r="L61" s="25"/>
      <c r="M61" s="25"/>
      <c r="N61" s="25"/>
      <c r="O61" s="841" t="s">
        <v>169</v>
      </c>
      <c r="P61" s="769" t="s">
        <v>170</v>
      </c>
      <c r="Q61" s="806" t="s">
        <v>171</v>
      </c>
      <c r="R61" s="806" t="s">
        <v>172</v>
      </c>
      <c r="S61" s="848" t="s">
        <v>173</v>
      </c>
      <c r="T61" s="852" t="s">
        <v>174</v>
      </c>
      <c r="U61" s="8"/>
      <c r="V61" s="245"/>
      <c r="W61" s="7"/>
      <c r="X61" s="102"/>
      <c r="Y61" s="339" t="s">
        <v>169</v>
      </c>
      <c r="Z61" s="102"/>
      <c r="AA61" s="102"/>
      <c r="AB61" s="246"/>
      <c r="AC61" s="5"/>
      <c r="AD61" s="8"/>
      <c r="AE61" s="5"/>
      <c r="AF61" s="8"/>
      <c r="AG61" s="5"/>
      <c r="AH61" s="8"/>
    </row>
    <row r="62" spans="1:34" ht="15" customHeight="1">
      <c r="A62" s="5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842"/>
      <c r="P62" s="775"/>
      <c r="Q62" s="807"/>
      <c r="R62" s="846"/>
      <c r="S62" s="849"/>
      <c r="T62" s="853"/>
      <c r="U62" s="8"/>
      <c r="V62" s="245"/>
      <c r="W62" s="7"/>
      <c r="X62" s="102"/>
      <c r="Y62" s="339" t="s">
        <v>170</v>
      </c>
      <c r="Z62" s="102"/>
      <c r="AA62" s="102"/>
      <c r="AB62" s="246"/>
      <c r="AC62" s="5"/>
      <c r="AD62" s="8"/>
      <c r="AE62" s="5"/>
      <c r="AF62" s="8"/>
      <c r="AG62" s="5"/>
      <c r="AH62" s="8"/>
    </row>
    <row r="63" spans="1:34" ht="15" customHeight="1">
      <c r="A63" s="5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842"/>
      <c r="P63" s="775"/>
      <c r="Q63" s="807"/>
      <c r="R63" s="846"/>
      <c r="S63" s="849"/>
      <c r="T63" s="853"/>
      <c r="U63" s="8"/>
      <c r="V63" s="245"/>
      <c r="W63" s="7"/>
      <c r="X63" s="102"/>
      <c r="Y63" s="339" t="s">
        <v>171</v>
      </c>
      <c r="Z63" s="102"/>
      <c r="AA63" s="102"/>
      <c r="AB63" s="246"/>
      <c r="AC63" s="5"/>
      <c r="AD63" s="8"/>
      <c r="AE63" s="5"/>
      <c r="AF63" s="8"/>
      <c r="AG63" s="5"/>
      <c r="AH63" s="8"/>
    </row>
    <row r="64" spans="1:34" ht="15" customHeight="1">
      <c r="A64" s="5"/>
      <c r="B64" s="7"/>
      <c r="C64" s="7"/>
      <c r="D64" s="7"/>
      <c r="E64" s="7"/>
      <c r="F64" s="7"/>
      <c r="G64" s="25"/>
      <c r="H64" s="25"/>
      <c r="I64" s="25"/>
      <c r="J64" s="25"/>
      <c r="K64" s="25"/>
      <c r="L64" s="25"/>
      <c r="M64" s="25"/>
      <c r="N64" s="25"/>
      <c r="O64" s="839" t="s">
        <v>175</v>
      </c>
      <c r="P64" s="839" t="s">
        <v>176</v>
      </c>
      <c r="Q64" s="839" t="s">
        <v>177</v>
      </c>
      <c r="R64" s="839" t="s">
        <v>178</v>
      </c>
      <c r="S64" s="858" t="s">
        <v>179</v>
      </c>
      <c r="T64" s="850" t="s">
        <v>180</v>
      </c>
      <c r="U64" s="8"/>
      <c r="V64" s="245"/>
      <c r="W64" s="7"/>
      <c r="X64" s="102"/>
      <c r="Y64" s="339" t="s">
        <v>172</v>
      </c>
      <c r="Z64" s="102"/>
      <c r="AA64" s="102"/>
      <c r="AB64" s="246"/>
      <c r="AC64" s="5"/>
      <c r="AD64" s="8"/>
      <c r="AE64" s="5"/>
      <c r="AF64" s="8"/>
      <c r="AG64" s="5"/>
      <c r="AH64" s="8"/>
    </row>
    <row r="65" spans="1:34" ht="15" customHeight="1">
      <c r="A65" s="5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840"/>
      <c r="P65" s="840"/>
      <c r="Q65" s="840"/>
      <c r="R65" s="840"/>
      <c r="S65" s="859"/>
      <c r="T65" s="843"/>
      <c r="U65" s="8"/>
      <c r="V65" s="245"/>
      <c r="W65" s="7"/>
      <c r="X65" s="102"/>
      <c r="Y65" s="339" t="s">
        <v>173</v>
      </c>
      <c r="Z65" s="102"/>
      <c r="AA65" s="102"/>
      <c r="AB65" s="246"/>
      <c r="AC65" s="5"/>
      <c r="AD65" s="8"/>
      <c r="AE65" s="5"/>
      <c r="AF65" s="8"/>
      <c r="AG65" s="5"/>
      <c r="AH65" s="8"/>
    </row>
    <row r="66" spans="1:34" ht="15" customHeight="1">
      <c r="A66" s="5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840"/>
      <c r="P66" s="840"/>
      <c r="Q66" s="840"/>
      <c r="R66" s="840"/>
      <c r="S66" s="859"/>
      <c r="T66" s="843"/>
      <c r="U66" s="8"/>
      <c r="V66" s="245"/>
      <c r="W66" s="7"/>
      <c r="X66" s="102"/>
      <c r="Y66" s="339" t="s">
        <v>174</v>
      </c>
      <c r="Z66" s="102"/>
      <c r="AA66" s="102"/>
      <c r="AB66" s="246"/>
      <c r="AC66" s="5"/>
      <c r="AD66" s="8"/>
      <c r="AE66" s="5"/>
      <c r="AF66" s="8"/>
      <c r="AG66" s="5"/>
      <c r="AH66" s="8"/>
    </row>
    <row r="67" spans="1:34" ht="15" customHeight="1">
      <c r="A67" s="5"/>
      <c r="B67" s="7"/>
      <c r="C67" s="7"/>
      <c r="D67" s="7"/>
      <c r="E67" s="7"/>
      <c r="F67" s="7"/>
      <c r="G67" s="25"/>
      <c r="H67" s="25"/>
      <c r="I67" s="25"/>
      <c r="J67" s="25"/>
      <c r="K67" s="25"/>
      <c r="L67" s="25"/>
      <c r="M67" s="25"/>
      <c r="N67" s="25"/>
      <c r="O67" s="835" t="s">
        <v>181</v>
      </c>
      <c r="P67" s="850" t="s">
        <v>182</v>
      </c>
      <c r="Q67" s="827" t="s">
        <v>183</v>
      </c>
      <c r="R67" s="856" t="s">
        <v>184</v>
      </c>
      <c r="S67" s="844" t="s">
        <v>185</v>
      </c>
      <c r="T67" s="854" t="s">
        <v>186</v>
      </c>
      <c r="U67" s="8"/>
      <c r="V67" s="245"/>
      <c r="W67" s="7"/>
      <c r="X67" s="102"/>
      <c r="Y67" s="339" t="s">
        <v>175</v>
      </c>
      <c r="Z67" s="102"/>
      <c r="AA67" s="102"/>
      <c r="AB67" s="246"/>
      <c r="AC67" s="5"/>
      <c r="AD67" s="8"/>
      <c r="AE67" s="5"/>
      <c r="AF67" s="8"/>
      <c r="AG67" s="5"/>
      <c r="AH67" s="8"/>
    </row>
    <row r="68" spans="1:34" ht="15" customHeight="1">
      <c r="A68" s="5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836"/>
      <c r="P68" s="851"/>
      <c r="Q68" s="828"/>
      <c r="R68" s="857"/>
      <c r="S68" s="845"/>
      <c r="T68" s="855"/>
      <c r="U68" s="8"/>
      <c r="V68" s="245"/>
      <c r="W68" s="7"/>
      <c r="X68" s="102"/>
      <c r="Y68" s="339" t="s">
        <v>176</v>
      </c>
      <c r="Z68" s="102"/>
      <c r="AA68" s="102"/>
      <c r="AB68" s="246"/>
      <c r="AC68" s="5"/>
      <c r="AD68" s="8"/>
      <c r="AE68" s="5"/>
      <c r="AF68" s="8"/>
      <c r="AG68" s="5"/>
      <c r="AH68" s="8"/>
    </row>
    <row r="69" spans="1:34" ht="15" customHeight="1">
      <c r="A69" s="5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836"/>
      <c r="P69" s="851"/>
      <c r="Q69" s="828"/>
      <c r="R69" s="857"/>
      <c r="S69" s="845"/>
      <c r="T69" s="855"/>
      <c r="U69" s="8"/>
      <c r="V69" s="245"/>
      <c r="W69" s="7"/>
      <c r="X69" s="102"/>
      <c r="Y69" s="339" t="s">
        <v>177</v>
      </c>
      <c r="Z69" s="102"/>
      <c r="AA69" s="102"/>
      <c r="AB69" s="246"/>
      <c r="AC69" s="5"/>
      <c r="AD69" s="8"/>
      <c r="AE69" s="5"/>
      <c r="AF69" s="8"/>
      <c r="AG69" s="5"/>
      <c r="AH69" s="8"/>
    </row>
    <row r="70" spans="1:34" ht="15" customHeight="1">
      <c r="A70" s="5"/>
      <c r="B70" s="7"/>
      <c r="C70" s="7"/>
      <c r="D70" s="7"/>
      <c r="E70" s="7"/>
      <c r="F70" s="7"/>
      <c r="G70" s="25"/>
      <c r="H70" s="25"/>
      <c r="I70" s="25"/>
      <c r="J70" s="25"/>
      <c r="K70" s="25"/>
      <c r="L70" s="25"/>
      <c r="M70" s="25"/>
      <c r="N70" s="25"/>
      <c r="O70" s="832" t="s">
        <v>187</v>
      </c>
      <c r="P70" s="811" t="s">
        <v>188</v>
      </c>
      <c r="Q70" s="811" t="s">
        <v>189</v>
      </c>
      <c r="R70" s="799" t="s">
        <v>190</v>
      </c>
      <c r="S70" s="813" t="s">
        <v>191</v>
      </c>
      <c r="T70" s="767" t="s">
        <v>192</v>
      </c>
      <c r="U70" s="8"/>
      <c r="V70" s="245"/>
      <c r="W70" s="7"/>
      <c r="X70" s="102"/>
      <c r="Y70" s="339" t="s">
        <v>178</v>
      </c>
      <c r="Z70" s="102"/>
      <c r="AA70" s="102"/>
      <c r="AB70" s="246"/>
      <c r="AC70" s="5"/>
      <c r="AD70" s="8"/>
      <c r="AE70" s="5"/>
      <c r="AF70" s="8"/>
      <c r="AG70" s="5"/>
      <c r="AH70" s="8"/>
    </row>
    <row r="71" spans="1:34" ht="15" customHeight="1">
      <c r="A71" s="5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833"/>
      <c r="P71" s="812"/>
      <c r="Q71" s="812"/>
      <c r="R71" s="801"/>
      <c r="S71" s="814"/>
      <c r="T71" s="768"/>
      <c r="U71" s="8"/>
      <c r="V71" s="245"/>
      <c r="W71" s="7"/>
      <c r="X71" s="102"/>
      <c r="Y71" s="339" t="s">
        <v>179</v>
      </c>
      <c r="Z71" s="102"/>
      <c r="AA71" s="102"/>
      <c r="AB71" s="246"/>
      <c r="AC71" s="5"/>
      <c r="AD71" s="8"/>
      <c r="AE71" s="5"/>
      <c r="AF71" s="8"/>
      <c r="AG71" s="5"/>
      <c r="AH71" s="8"/>
    </row>
    <row r="72" spans="1:34" ht="15" customHeight="1">
      <c r="A72" s="5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833"/>
      <c r="P72" s="812"/>
      <c r="Q72" s="812"/>
      <c r="R72" s="801"/>
      <c r="S72" s="814"/>
      <c r="T72" s="768"/>
      <c r="U72" s="8"/>
      <c r="V72" s="245"/>
      <c r="W72" s="7"/>
      <c r="X72" s="102"/>
      <c r="Y72" s="339" t="s">
        <v>180</v>
      </c>
      <c r="Z72" s="102"/>
      <c r="AA72" s="102"/>
      <c r="AB72" s="246"/>
      <c r="AC72" s="5"/>
      <c r="AD72" s="8"/>
      <c r="AE72" s="5"/>
      <c r="AF72" s="8"/>
      <c r="AG72" s="5"/>
      <c r="AH72" s="8"/>
    </row>
    <row r="73" spans="1:34" ht="15" customHeight="1">
      <c r="A73" s="5"/>
      <c r="B73" s="7"/>
      <c r="C73" s="7"/>
      <c r="D73" s="7"/>
      <c r="E73" s="7"/>
      <c r="F73" s="7"/>
      <c r="G73" s="25"/>
      <c r="H73" s="25"/>
      <c r="I73" s="25"/>
      <c r="J73" s="25"/>
      <c r="K73" s="25"/>
      <c r="L73" s="25"/>
      <c r="M73" s="25"/>
      <c r="N73" s="25"/>
      <c r="O73" s="825" t="s">
        <v>193</v>
      </c>
      <c r="P73" s="776" t="s">
        <v>165</v>
      </c>
      <c r="Q73" s="823" t="s">
        <v>194</v>
      </c>
      <c r="R73" s="819" t="s">
        <v>195</v>
      </c>
      <c r="S73" s="783" t="s">
        <v>196</v>
      </c>
      <c r="T73" s="783" t="s">
        <v>197</v>
      </c>
      <c r="U73" s="8"/>
      <c r="V73" s="245"/>
      <c r="W73" s="7"/>
      <c r="X73" s="102"/>
      <c r="Y73" s="339" t="s">
        <v>181</v>
      </c>
      <c r="Z73" s="102"/>
      <c r="AA73" s="102"/>
      <c r="AB73" s="246"/>
      <c r="AC73" s="5"/>
      <c r="AD73" s="8"/>
      <c r="AE73" s="5"/>
      <c r="AF73" s="8"/>
      <c r="AG73" s="5"/>
      <c r="AH73" s="8"/>
    </row>
    <row r="74" spans="1:34" ht="15" customHeight="1">
      <c r="A74" s="5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826"/>
      <c r="P74" s="777"/>
      <c r="Q74" s="824"/>
      <c r="R74" s="820"/>
      <c r="S74" s="784"/>
      <c r="T74" s="815"/>
      <c r="U74" s="8"/>
      <c r="V74" s="245"/>
      <c r="W74" s="7"/>
      <c r="X74" s="102"/>
      <c r="Y74" s="339" t="s">
        <v>182</v>
      </c>
      <c r="Z74" s="102"/>
      <c r="AA74" s="102"/>
      <c r="AB74" s="246"/>
      <c r="AC74" s="5"/>
      <c r="AD74" s="8"/>
      <c r="AE74" s="5"/>
      <c r="AF74" s="8"/>
      <c r="AG74" s="5"/>
      <c r="AH74" s="8"/>
    </row>
    <row r="75" spans="1:34" ht="15" customHeight="1">
      <c r="A75" s="5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826"/>
      <c r="P75" s="777"/>
      <c r="Q75" s="824"/>
      <c r="R75" s="820"/>
      <c r="S75" s="784"/>
      <c r="T75" s="815"/>
      <c r="U75" s="8"/>
      <c r="V75" s="245"/>
      <c r="W75" s="7"/>
      <c r="X75" s="102"/>
      <c r="Y75" s="339" t="s">
        <v>183</v>
      </c>
      <c r="Z75" s="102"/>
      <c r="AA75" s="102"/>
      <c r="AB75" s="246"/>
      <c r="AC75" s="5"/>
      <c r="AD75" s="8"/>
      <c r="AE75" s="5"/>
      <c r="AF75" s="8"/>
      <c r="AG75" s="5"/>
      <c r="AH75" s="8"/>
    </row>
    <row r="76" spans="1:34" ht="15" customHeight="1">
      <c r="A76" s="5"/>
      <c r="B76" s="7"/>
      <c r="C76" s="7"/>
      <c r="D76" s="7"/>
      <c r="E76" s="7"/>
      <c r="F76" s="7"/>
      <c r="G76" s="25"/>
      <c r="H76" s="25"/>
      <c r="I76" s="25"/>
      <c r="J76" s="25"/>
      <c r="K76" s="25"/>
      <c r="L76" s="25"/>
      <c r="M76" s="25"/>
      <c r="N76" s="25"/>
      <c r="O76" s="783" t="s">
        <v>198</v>
      </c>
      <c r="P76" s="787" t="s">
        <v>199</v>
      </c>
      <c r="Q76" s="773" t="s">
        <v>200</v>
      </c>
      <c r="R76" s="773" t="s">
        <v>201</v>
      </c>
      <c r="S76" s="769" t="s">
        <v>202</v>
      </c>
      <c r="T76" s="773" t="s">
        <v>203</v>
      </c>
      <c r="U76" s="8"/>
      <c r="V76" s="245"/>
      <c r="W76" s="7"/>
      <c r="X76" s="102"/>
      <c r="Y76" s="339" t="s">
        <v>184</v>
      </c>
      <c r="Z76" s="102"/>
      <c r="AA76" s="102"/>
      <c r="AB76" s="246"/>
      <c r="AC76" s="5"/>
      <c r="AD76" s="8"/>
      <c r="AE76" s="5"/>
      <c r="AF76" s="8"/>
      <c r="AG76" s="5"/>
      <c r="AH76" s="8"/>
    </row>
    <row r="77" spans="1:34" ht="15" customHeight="1">
      <c r="A77" s="5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91"/>
      <c r="P77" s="788"/>
      <c r="Q77" s="810"/>
      <c r="R77" s="774"/>
      <c r="S77" s="775"/>
      <c r="T77" s="810"/>
      <c r="U77" s="8"/>
      <c r="V77" s="245"/>
      <c r="W77" s="7"/>
      <c r="X77" s="102"/>
      <c r="Y77" s="339" t="s">
        <v>185</v>
      </c>
      <c r="Z77" s="102"/>
      <c r="AA77" s="102"/>
      <c r="AB77" s="246"/>
      <c r="AC77" s="5"/>
      <c r="AD77" s="8"/>
      <c r="AE77" s="5"/>
      <c r="AF77" s="8"/>
      <c r="AG77" s="5"/>
      <c r="AH77" s="8"/>
    </row>
    <row r="78" spans="1:34" ht="15" customHeight="1">
      <c r="A78" s="5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91"/>
      <c r="P78" s="788"/>
      <c r="Q78" s="810"/>
      <c r="R78" s="774"/>
      <c r="S78" s="775"/>
      <c r="T78" s="810"/>
      <c r="U78" s="8"/>
      <c r="V78" s="245"/>
      <c r="W78" s="7"/>
      <c r="X78" s="102"/>
      <c r="Y78" s="339" t="s">
        <v>186</v>
      </c>
      <c r="Z78" s="102"/>
      <c r="AA78" s="102"/>
      <c r="AB78" s="246"/>
      <c r="AC78" s="5"/>
      <c r="AD78" s="8"/>
      <c r="AE78" s="5"/>
      <c r="AF78" s="8"/>
      <c r="AG78" s="5"/>
      <c r="AH78" s="8"/>
    </row>
    <row r="79" spans="1:34" ht="15" customHeight="1">
      <c r="A79" s="5"/>
      <c r="B79" s="7"/>
      <c r="C79" s="7"/>
      <c r="D79" s="7"/>
      <c r="E79" s="7"/>
      <c r="F79" s="7"/>
      <c r="G79" s="25"/>
      <c r="H79" s="25"/>
      <c r="I79" s="25"/>
      <c r="J79" s="25"/>
      <c r="K79" s="25"/>
      <c r="L79" s="25"/>
      <c r="M79" s="25"/>
      <c r="N79" s="25"/>
      <c r="O79" s="783" t="s">
        <v>204</v>
      </c>
      <c r="P79" s="773" t="s">
        <v>205</v>
      </c>
      <c r="Q79" s="783" t="s">
        <v>206</v>
      </c>
      <c r="R79" s="773" t="s">
        <v>207</v>
      </c>
      <c r="S79" s="769" t="s">
        <v>208</v>
      </c>
      <c r="T79" s="789" t="s">
        <v>209</v>
      </c>
      <c r="U79" s="8"/>
      <c r="V79" s="245"/>
      <c r="W79" s="7"/>
      <c r="X79" s="102"/>
      <c r="Y79" s="339" t="s">
        <v>187</v>
      </c>
      <c r="Z79" s="102"/>
      <c r="AA79" s="102"/>
      <c r="AB79" s="246"/>
      <c r="AC79" s="5"/>
      <c r="AD79" s="8"/>
      <c r="AE79" s="5"/>
      <c r="AF79" s="8"/>
      <c r="AG79" s="5"/>
      <c r="AH79" s="8"/>
    </row>
    <row r="80" spans="1:34" ht="15" customHeight="1">
      <c r="A80" s="5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84"/>
      <c r="P80" s="816"/>
      <c r="Q80" s="791"/>
      <c r="R80" s="774"/>
      <c r="S80" s="770"/>
      <c r="T80" s="790"/>
      <c r="U80" s="8"/>
      <c r="V80" s="245"/>
      <c r="W80" s="7"/>
      <c r="X80" s="102"/>
      <c r="Y80" s="339" t="s">
        <v>188</v>
      </c>
      <c r="Z80" s="102"/>
      <c r="AA80" s="102"/>
      <c r="AB80" s="246"/>
      <c r="AC80" s="5"/>
      <c r="AD80" s="8"/>
      <c r="AE80" s="5"/>
      <c r="AF80" s="8"/>
      <c r="AG80" s="5"/>
      <c r="AH80" s="8"/>
    </row>
    <row r="81" spans="1:34" ht="15" customHeight="1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84"/>
      <c r="P81" s="816"/>
      <c r="Q81" s="791"/>
      <c r="R81" s="774"/>
      <c r="S81" s="770"/>
      <c r="T81" s="790"/>
      <c r="U81" s="8"/>
      <c r="V81" s="245"/>
      <c r="W81" s="7"/>
      <c r="X81" s="102"/>
      <c r="Y81" s="339" t="s">
        <v>189</v>
      </c>
      <c r="Z81" s="102"/>
      <c r="AA81" s="102"/>
      <c r="AB81" s="246"/>
      <c r="AC81" s="5"/>
      <c r="AD81" s="8"/>
      <c r="AE81" s="5"/>
      <c r="AF81" s="8"/>
      <c r="AG81" s="5"/>
      <c r="AH81" s="8"/>
    </row>
    <row r="82" spans="1:34" ht="15" customHeight="1">
      <c r="A82" s="5"/>
      <c r="B82" s="7"/>
      <c r="C82" s="7"/>
      <c r="D82" s="7"/>
      <c r="E82" s="7"/>
      <c r="F82" s="7"/>
      <c r="G82" s="25"/>
      <c r="H82" s="25"/>
      <c r="I82" s="25"/>
      <c r="J82" s="25"/>
      <c r="K82" s="25"/>
      <c r="L82" s="25"/>
      <c r="M82" s="25"/>
      <c r="N82" s="25"/>
      <c r="O82" s="769" t="s">
        <v>210</v>
      </c>
      <c r="P82" s="769" t="s">
        <v>211</v>
      </c>
      <c r="Q82" s="769" t="s">
        <v>212</v>
      </c>
      <c r="R82" s="769" t="s">
        <v>213</v>
      </c>
      <c r="S82" s="799" t="s">
        <v>214</v>
      </c>
      <c r="T82" s="806" t="s">
        <v>215</v>
      </c>
      <c r="U82" s="8"/>
      <c r="V82" s="245"/>
      <c r="W82" s="7"/>
      <c r="X82" s="102"/>
      <c r="Y82" s="339" t="s">
        <v>190</v>
      </c>
      <c r="Z82" s="102"/>
      <c r="AA82" s="102"/>
      <c r="AB82" s="246"/>
      <c r="AC82" s="5"/>
      <c r="AD82" s="8"/>
      <c r="AE82" s="5"/>
      <c r="AF82" s="8"/>
      <c r="AG82" s="5"/>
      <c r="AH82" s="8"/>
    </row>
    <row r="83" spans="1:34" ht="15" customHeight="1">
      <c r="A83" s="5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70"/>
      <c r="P83" s="775"/>
      <c r="Q83" s="770"/>
      <c r="R83" s="775"/>
      <c r="S83" s="800"/>
      <c r="T83" s="807"/>
      <c r="U83" s="8"/>
      <c r="V83" s="245"/>
      <c r="W83" s="7"/>
      <c r="X83" s="102"/>
      <c r="Y83" s="339" t="s">
        <v>191</v>
      </c>
      <c r="Z83" s="102"/>
      <c r="AA83" s="102"/>
      <c r="AB83" s="246"/>
      <c r="AC83" s="5"/>
      <c r="AD83" s="8"/>
      <c r="AE83" s="5"/>
      <c r="AF83" s="8"/>
      <c r="AG83" s="5"/>
      <c r="AH83" s="8"/>
    </row>
    <row r="84" spans="1:34" ht="15" customHeight="1">
      <c r="A84" s="5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70"/>
      <c r="P84" s="775"/>
      <c r="Q84" s="770"/>
      <c r="R84" s="775"/>
      <c r="S84" s="800"/>
      <c r="T84" s="807"/>
      <c r="U84" s="8"/>
      <c r="V84" s="245"/>
      <c r="W84" s="7"/>
      <c r="X84" s="102"/>
      <c r="Y84" s="339" t="s">
        <v>192</v>
      </c>
      <c r="Z84" s="102"/>
      <c r="AA84" s="102"/>
      <c r="AB84" s="246"/>
      <c r="AC84" s="5"/>
      <c r="AD84" s="8"/>
      <c r="AE84" s="5"/>
      <c r="AF84" s="8"/>
      <c r="AG84" s="5"/>
      <c r="AH84" s="8"/>
    </row>
    <row r="85" spans="1:34" ht="15" customHeight="1">
      <c r="A85" s="5"/>
      <c r="B85" s="7"/>
      <c r="C85" s="7"/>
      <c r="D85" s="7"/>
      <c r="E85" s="7"/>
      <c r="F85" s="7"/>
      <c r="G85" s="25"/>
      <c r="H85" s="25"/>
      <c r="I85" s="25"/>
      <c r="J85" s="25"/>
      <c r="K85" s="25"/>
      <c r="L85" s="25"/>
      <c r="M85" s="25"/>
      <c r="N85" s="25"/>
      <c r="O85" s="821" t="s">
        <v>216</v>
      </c>
      <c r="P85" s="785" t="s">
        <v>217</v>
      </c>
      <c r="Q85" s="817" t="s">
        <v>218</v>
      </c>
      <c r="R85" s="778"/>
      <c r="S85" s="778"/>
      <c r="T85" s="802"/>
      <c r="U85" s="8"/>
      <c r="V85" s="245"/>
      <c r="W85" s="7"/>
      <c r="X85" s="102"/>
      <c r="Y85" s="339" t="s">
        <v>193</v>
      </c>
      <c r="Z85" s="102"/>
      <c r="AA85" s="102"/>
      <c r="AB85" s="246"/>
      <c r="AC85" s="5"/>
      <c r="AD85" s="8"/>
      <c r="AE85" s="5"/>
      <c r="AF85" s="8"/>
      <c r="AG85" s="5"/>
      <c r="AH85" s="8"/>
    </row>
    <row r="86" spans="1:34" ht="15" customHeight="1">
      <c r="A86" s="5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822"/>
      <c r="P86" s="786"/>
      <c r="Q86" s="818"/>
      <c r="R86" s="779"/>
      <c r="S86" s="779"/>
      <c r="T86" s="803"/>
      <c r="U86" s="8"/>
      <c r="V86" s="245"/>
      <c r="W86" s="7"/>
      <c r="X86" s="102"/>
      <c r="Y86" s="339" t="s">
        <v>165</v>
      </c>
      <c r="Z86" s="102"/>
      <c r="AA86" s="102"/>
      <c r="AB86" s="246"/>
      <c r="AC86" s="5"/>
      <c r="AD86" s="8"/>
      <c r="AE86" s="5"/>
      <c r="AF86" s="8"/>
      <c r="AG86" s="5"/>
      <c r="AH86" s="8"/>
    </row>
    <row r="87" spans="1:34" ht="15" customHeight="1">
      <c r="A87" s="5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822"/>
      <c r="P87" s="786"/>
      <c r="Q87" s="818"/>
      <c r="R87" s="779"/>
      <c r="S87" s="779"/>
      <c r="T87" s="803"/>
      <c r="U87" s="8"/>
      <c r="V87" s="245"/>
      <c r="W87" s="7"/>
      <c r="X87" s="102"/>
      <c r="Y87" s="339" t="s">
        <v>194</v>
      </c>
      <c r="Z87" s="102"/>
      <c r="AA87" s="102"/>
      <c r="AB87" s="246"/>
      <c r="AC87" s="5"/>
      <c r="AD87" s="8"/>
      <c r="AE87" s="5"/>
      <c r="AF87" s="8"/>
      <c r="AG87" s="5"/>
      <c r="AH87" s="8"/>
    </row>
    <row r="88" spans="1:34" ht="30.75" customHeight="1">
      <c r="A88" s="5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808"/>
      <c r="P88" s="809"/>
      <c r="Q88" s="809"/>
      <c r="R88" s="809"/>
      <c r="S88" s="809"/>
      <c r="T88" s="809"/>
      <c r="U88" s="8"/>
      <c r="V88" s="245"/>
      <c r="W88" s="7"/>
      <c r="X88" s="102"/>
      <c r="Y88" s="339" t="s">
        <v>195</v>
      </c>
      <c r="Z88" s="102"/>
      <c r="AA88" s="102"/>
      <c r="AB88" s="246"/>
      <c r="AC88" s="5"/>
      <c r="AD88" s="8"/>
      <c r="AE88" s="5"/>
      <c r="AF88" s="8"/>
      <c r="AG88" s="5"/>
      <c r="AH88" s="8"/>
    </row>
    <row r="89" spans="1:34" ht="15" customHeight="1">
      <c r="A89" s="5"/>
      <c r="B89" s="7"/>
      <c r="C89" s="7"/>
      <c r="D89" s="7"/>
      <c r="E89" s="7"/>
      <c r="F89" s="7"/>
      <c r="G89" s="25"/>
      <c r="H89" s="25"/>
      <c r="I89" s="25"/>
      <c r="J89" s="25"/>
      <c r="K89" s="25"/>
      <c r="L89" s="25"/>
      <c r="M89" s="25"/>
      <c r="N89" s="25"/>
      <c r="O89" s="780" t="s">
        <v>219</v>
      </c>
      <c r="P89" s="779"/>
      <c r="Q89" s="779"/>
      <c r="R89" s="779"/>
      <c r="S89" s="779"/>
      <c r="T89" s="779"/>
      <c r="U89" s="8"/>
      <c r="V89" s="245"/>
      <c r="W89" s="7"/>
      <c r="X89" s="102"/>
      <c r="Y89" s="339" t="s">
        <v>196</v>
      </c>
      <c r="Z89" s="102"/>
      <c r="AA89" s="102"/>
      <c r="AB89" s="246"/>
      <c r="AC89" s="5"/>
      <c r="AD89" s="8"/>
      <c r="AE89" s="5"/>
      <c r="AF89" s="8"/>
      <c r="AG89" s="5"/>
      <c r="AH89" s="8"/>
    </row>
    <row r="90" spans="1:34" ht="15" customHeight="1">
      <c r="A90" s="5"/>
      <c r="B90" s="7"/>
      <c r="C90" s="7"/>
      <c r="D90" s="7"/>
      <c r="E90" s="7"/>
      <c r="F90" s="7"/>
      <c r="G90" s="25"/>
      <c r="H90" s="25"/>
      <c r="I90" s="25"/>
      <c r="J90" s="25"/>
      <c r="K90" s="25"/>
      <c r="L90" s="25"/>
      <c r="M90" s="25"/>
      <c r="N90" s="25"/>
      <c r="O90" s="765" t="s">
        <v>220</v>
      </c>
      <c r="P90" s="781" t="s">
        <v>221</v>
      </c>
      <c r="Q90" s="797" t="s">
        <v>222</v>
      </c>
      <c r="R90" s="795" t="s">
        <v>223</v>
      </c>
      <c r="S90" s="771" t="s">
        <v>224</v>
      </c>
      <c r="T90" s="804" t="s">
        <v>225</v>
      </c>
      <c r="U90" s="8"/>
      <c r="V90" s="245"/>
      <c r="W90" s="7"/>
      <c r="X90" s="102"/>
      <c r="Y90" s="339" t="s">
        <v>197</v>
      </c>
      <c r="Z90" s="102"/>
      <c r="AA90" s="102"/>
      <c r="AB90" s="246"/>
      <c r="AC90" s="5"/>
      <c r="AD90" s="8"/>
      <c r="AE90" s="5"/>
      <c r="AF90" s="8"/>
      <c r="AG90" s="5"/>
      <c r="AH90" s="8"/>
    </row>
    <row r="91" spans="1:34" ht="15" customHeight="1">
      <c r="A91" s="5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66"/>
      <c r="P91" s="782"/>
      <c r="Q91" s="798"/>
      <c r="R91" s="796"/>
      <c r="S91" s="772"/>
      <c r="T91" s="805"/>
      <c r="U91" s="8"/>
      <c r="V91" s="245"/>
      <c r="W91" s="7"/>
      <c r="X91" s="102"/>
      <c r="Y91" s="339" t="s">
        <v>198</v>
      </c>
      <c r="Z91" s="102"/>
      <c r="AA91" s="102"/>
      <c r="AB91" s="246"/>
      <c r="AC91" s="5"/>
      <c r="AD91" s="8"/>
      <c r="AE91" s="5"/>
      <c r="AF91" s="8"/>
      <c r="AG91" s="5"/>
      <c r="AH91" s="8"/>
    </row>
    <row r="92" spans="1:34" ht="15" customHeight="1">
      <c r="A92" s="5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66"/>
      <c r="P92" s="782"/>
      <c r="Q92" s="798"/>
      <c r="R92" s="796"/>
      <c r="S92" s="772"/>
      <c r="T92" s="805"/>
      <c r="U92" s="8"/>
      <c r="V92" s="245"/>
      <c r="W92" s="7"/>
      <c r="X92" s="102"/>
      <c r="Y92" s="339" t="s">
        <v>199</v>
      </c>
      <c r="Z92" s="102"/>
      <c r="AA92" s="102"/>
      <c r="AB92" s="246"/>
      <c r="AC92" s="5"/>
      <c r="AD92" s="8"/>
      <c r="AE92" s="5"/>
      <c r="AF92" s="8"/>
      <c r="AG92" s="5"/>
      <c r="AH92" s="8"/>
    </row>
    <row r="93" spans="1:34" ht="15" customHeight="1">
      <c r="A93" s="5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66"/>
      <c r="P93" s="782"/>
      <c r="Q93" s="798"/>
      <c r="R93" s="796"/>
      <c r="S93" s="772"/>
      <c r="T93" s="805"/>
      <c r="U93" s="8"/>
      <c r="V93" s="245"/>
      <c r="W93" s="7"/>
      <c r="X93" s="102"/>
      <c r="Y93" s="339" t="s">
        <v>200</v>
      </c>
      <c r="Z93" s="102"/>
      <c r="AA93" s="102"/>
      <c r="AB93" s="246"/>
      <c r="AC93" s="5"/>
      <c r="AD93" s="8"/>
      <c r="AE93" s="5"/>
      <c r="AF93" s="8"/>
      <c r="AG93" s="5"/>
      <c r="AH93" s="8"/>
    </row>
    <row r="94" spans="1:34" ht="101.25" customHeight="1">
      <c r="A94" s="120"/>
      <c r="B94" s="121"/>
      <c r="C94" s="121"/>
      <c r="D94" s="121"/>
      <c r="E94" s="121"/>
      <c r="F94" s="121"/>
      <c r="G94" s="340"/>
      <c r="H94" s="340"/>
      <c r="I94" s="340"/>
      <c r="J94" s="340"/>
      <c r="K94" s="340"/>
      <c r="L94" s="340"/>
      <c r="M94" s="340"/>
      <c r="N94" s="340"/>
      <c r="O94" s="340"/>
      <c r="P94" s="340"/>
      <c r="Q94" s="340"/>
      <c r="R94" s="340"/>
      <c r="S94" s="124"/>
      <c r="T94" s="241"/>
      <c r="U94" s="125"/>
      <c r="V94" s="341"/>
      <c r="W94" s="7"/>
      <c r="X94" s="123"/>
      <c r="Y94" s="339" t="s">
        <v>201</v>
      </c>
      <c r="Z94" s="123"/>
      <c r="AA94" s="123"/>
      <c r="AB94" s="342"/>
      <c r="AC94" s="120"/>
      <c r="AD94" s="125"/>
      <c r="AE94" s="120"/>
      <c r="AF94" s="125"/>
      <c r="AG94" s="5"/>
      <c r="AH94" s="8"/>
    </row>
    <row r="95" spans="1:34" ht="14.75" customHeight="1">
      <c r="A95" s="2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7"/>
      <c r="X95" s="3"/>
      <c r="Y95" s="339" t="s">
        <v>202</v>
      </c>
      <c r="Z95" s="3"/>
      <c r="AA95" s="3"/>
      <c r="AB95" s="3"/>
      <c r="AC95" s="3"/>
      <c r="AD95" s="3"/>
      <c r="AE95" s="3"/>
      <c r="AF95" s="3"/>
      <c r="AG95" s="7"/>
      <c r="AH95" s="8"/>
    </row>
    <row r="96" spans="1:34" ht="14.75" customHeight="1">
      <c r="A96" s="5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339" t="s">
        <v>203</v>
      </c>
      <c r="Z96" s="7"/>
      <c r="AA96" s="7"/>
      <c r="AB96" s="7"/>
      <c r="AC96" s="7"/>
      <c r="AD96" s="7"/>
      <c r="AE96" s="7"/>
      <c r="AF96" s="7"/>
      <c r="AG96" s="7"/>
      <c r="AH96" s="8"/>
    </row>
    <row r="97" spans="1:34" ht="14.75" customHeight="1">
      <c r="A97" s="5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339" t="s">
        <v>204</v>
      </c>
      <c r="Z97" s="7"/>
      <c r="AA97" s="7"/>
      <c r="AB97" s="7"/>
      <c r="AC97" s="7"/>
      <c r="AD97" s="7"/>
      <c r="AE97" s="7"/>
      <c r="AF97" s="7"/>
      <c r="AG97" s="7"/>
      <c r="AH97" s="8"/>
    </row>
    <row r="98" spans="1:34" ht="14.75" customHeight="1">
      <c r="A98" s="5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339" t="s">
        <v>205</v>
      </c>
      <c r="Z98" s="7"/>
      <c r="AA98" s="7"/>
      <c r="AB98" s="7"/>
      <c r="AC98" s="7"/>
      <c r="AD98" s="7"/>
      <c r="AE98" s="7"/>
      <c r="AF98" s="7"/>
      <c r="AG98" s="7"/>
      <c r="AH98" s="8"/>
    </row>
    <row r="99" spans="1:34" ht="14.75" customHeight="1">
      <c r="A99" s="5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339" t="s">
        <v>206</v>
      </c>
      <c r="Z99" s="7"/>
      <c r="AA99" s="7"/>
      <c r="AB99" s="7"/>
      <c r="AC99" s="7"/>
      <c r="AD99" s="7"/>
      <c r="AE99" s="7"/>
      <c r="AF99" s="7"/>
      <c r="AG99" s="7"/>
      <c r="AH99" s="8"/>
    </row>
    <row r="100" spans="1:34" ht="14.75" customHeight="1">
      <c r="A100" s="5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339" t="s">
        <v>207</v>
      </c>
      <c r="Z100" s="7"/>
      <c r="AA100" s="7"/>
      <c r="AB100" s="7"/>
      <c r="AC100" s="7"/>
      <c r="AD100" s="7"/>
      <c r="AE100" s="7"/>
      <c r="AF100" s="7"/>
      <c r="AG100" s="7"/>
      <c r="AH100" s="8"/>
    </row>
    <row r="101" spans="1:34" ht="14.75" customHeight="1">
      <c r="A101" s="5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339" t="s">
        <v>208</v>
      </c>
      <c r="Z101" s="7"/>
      <c r="AA101" s="7"/>
      <c r="AB101" s="7"/>
      <c r="AC101" s="7"/>
      <c r="AD101" s="7"/>
      <c r="AE101" s="7"/>
      <c r="AF101" s="7"/>
      <c r="AG101" s="7"/>
      <c r="AH101" s="8"/>
    </row>
    <row r="102" spans="1:34" ht="14.75" customHeight="1">
      <c r="A102" s="5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339" t="s">
        <v>209</v>
      </c>
      <c r="Z102" s="7"/>
      <c r="AA102" s="7"/>
      <c r="AB102" s="7"/>
      <c r="AC102" s="7"/>
      <c r="AD102" s="7"/>
      <c r="AE102" s="7"/>
      <c r="AF102" s="7"/>
      <c r="AG102" s="7"/>
      <c r="AH102" s="8"/>
    </row>
    <row r="103" spans="1:34" ht="14.75" customHeight="1">
      <c r="A103" s="5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339" t="s">
        <v>210</v>
      </c>
      <c r="Z103" s="7"/>
      <c r="AA103" s="7"/>
      <c r="AB103" s="7"/>
      <c r="AC103" s="7"/>
      <c r="AD103" s="7"/>
      <c r="AE103" s="7"/>
      <c r="AF103" s="7"/>
      <c r="AG103" s="7"/>
      <c r="AH103" s="8"/>
    </row>
    <row r="104" spans="1:34" ht="14.75" customHeight="1">
      <c r="A104" s="5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339" t="s">
        <v>211</v>
      </c>
      <c r="Z104" s="7"/>
      <c r="AA104" s="7"/>
      <c r="AB104" s="7"/>
      <c r="AC104" s="7"/>
      <c r="AD104" s="7"/>
      <c r="AE104" s="7"/>
      <c r="AF104" s="7"/>
      <c r="AG104" s="7"/>
      <c r="AH104" s="8"/>
    </row>
    <row r="105" spans="1:34" ht="14.75" customHeight="1">
      <c r="A105" s="5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339" t="s">
        <v>212</v>
      </c>
      <c r="Z105" s="7"/>
      <c r="AA105" s="7"/>
      <c r="AB105" s="7"/>
      <c r="AC105" s="7"/>
      <c r="AD105" s="7"/>
      <c r="AE105" s="7"/>
      <c r="AF105" s="7"/>
      <c r="AG105" s="7"/>
      <c r="AH105" s="8"/>
    </row>
    <row r="106" spans="1:34" ht="14.75" customHeight="1">
      <c r="A106" s="5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339" t="s">
        <v>213</v>
      </c>
      <c r="Z106" s="7"/>
      <c r="AA106" s="7"/>
      <c r="AB106" s="7"/>
      <c r="AC106" s="7"/>
      <c r="AD106" s="7"/>
      <c r="AE106" s="7"/>
      <c r="AF106" s="7"/>
      <c r="AG106" s="7"/>
      <c r="AH106" s="8"/>
    </row>
    <row r="107" spans="1:34" ht="14.75" customHeight="1">
      <c r="A107" s="5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339" t="s">
        <v>214</v>
      </c>
      <c r="Z107" s="7"/>
      <c r="AA107" s="7"/>
      <c r="AB107" s="7"/>
      <c r="AC107" s="7"/>
      <c r="AD107" s="7"/>
      <c r="AE107" s="7"/>
      <c r="AF107" s="7"/>
      <c r="AG107" s="7"/>
      <c r="AH107" s="8"/>
    </row>
    <row r="108" spans="1:34" ht="14.75" customHeight="1">
      <c r="A108" s="5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339" t="s">
        <v>215</v>
      </c>
      <c r="Z108" s="7"/>
      <c r="AA108" s="7"/>
      <c r="AB108" s="7"/>
      <c r="AC108" s="7"/>
      <c r="AD108" s="7"/>
      <c r="AE108" s="7"/>
      <c r="AF108" s="7"/>
      <c r="AG108" s="7"/>
      <c r="AH108" s="8"/>
    </row>
    <row r="109" spans="1:34" ht="14.75" customHeight="1">
      <c r="A109" s="5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339" t="s">
        <v>216</v>
      </c>
      <c r="Z109" s="7"/>
      <c r="AA109" s="7"/>
      <c r="AB109" s="7"/>
      <c r="AC109" s="7"/>
      <c r="AD109" s="7"/>
      <c r="AE109" s="7"/>
      <c r="AF109" s="7"/>
      <c r="AG109" s="7"/>
      <c r="AH109" s="8"/>
    </row>
    <row r="110" spans="1:34" ht="14.75" customHeight="1">
      <c r="A110" s="5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339" t="s">
        <v>217</v>
      </c>
      <c r="Z110" s="7"/>
      <c r="AA110" s="7"/>
      <c r="AB110" s="7"/>
      <c r="AC110" s="7"/>
      <c r="AD110" s="7"/>
      <c r="AE110" s="7"/>
      <c r="AF110" s="7"/>
      <c r="AG110" s="7"/>
      <c r="AH110" s="8"/>
    </row>
    <row r="111" spans="1:34" ht="14.75" customHeight="1">
      <c r="A111" s="5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339" t="s">
        <v>218</v>
      </c>
      <c r="Z111" s="7"/>
      <c r="AA111" s="7"/>
      <c r="AB111" s="7"/>
      <c r="AC111" s="7"/>
      <c r="AD111" s="7"/>
      <c r="AE111" s="7"/>
      <c r="AF111" s="7"/>
      <c r="AG111" s="7"/>
      <c r="AH111" s="8"/>
    </row>
    <row r="112" spans="1:34" ht="14.75" customHeight="1">
      <c r="A112" s="5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25" t="s">
        <v>226</v>
      </c>
      <c r="Z112" s="7"/>
      <c r="AA112" s="7"/>
      <c r="AB112" s="7"/>
      <c r="AC112" s="7"/>
      <c r="AD112" s="7"/>
      <c r="AE112" s="7"/>
      <c r="AF112" s="7"/>
      <c r="AG112" s="7"/>
      <c r="AH112" s="8"/>
    </row>
    <row r="113" spans="1:34" ht="14.75" customHeight="1">
      <c r="A113" s="5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25" t="s">
        <v>227</v>
      </c>
      <c r="Z113" s="7"/>
      <c r="AA113" s="7"/>
      <c r="AB113" s="7"/>
      <c r="AC113" s="7"/>
      <c r="AD113" s="7"/>
      <c r="AE113" s="7"/>
      <c r="AF113" s="7"/>
      <c r="AG113" s="7"/>
      <c r="AH113" s="8"/>
    </row>
    <row r="114" spans="1:34" ht="14.75" customHeight="1">
      <c r="A114" s="5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25" t="s">
        <v>228</v>
      </c>
      <c r="Z114" s="7"/>
      <c r="AA114" s="7"/>
      <c r="AB114" s="7"/>
      <c r="AC114" s="7"/>
      <c r="AD114" s="7"/>
      <c r="AE114" s="7"/>
      <c r="AF114" s="7"/>
      <c r="AG114" s="7"/>
      <c r="AH114" s="8"/>
    </row>
    <row r="115" spans="1:34" ht="14.75" customHeight="1">
      <c r="A115" s="5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25" t="s">
        <v>229</v>
      </c>
      <c r="Z115" s="7"/>
      <c r="AA115" s="7"/>
      <c r="AB115" s="7"/>
      <c r="AC115" s="7"/>
      <c r="AD115" s="7"/>
      <c r="AE115" s="7"/>
      <c r="AF115" s="7"/>
      <c r="AG115" s="7"/>
      <c r="AH115" s="8"/>
    </row>
    <row r="116" spans="1:34" ht="14.75" customHeight="1">
      <c r="A116" s="5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25" t="s">
        <v>230</v>
      </c>
      <c r="Z116" s="7"/>
      <c r="AA116" s="7"/>
      <c r="AB116" s="7"/>
      <c r="AC116" s="7"/>
      <c r="AD116" s="7"/>
      <c r="AE116" s="7"/>
      <c r="AF116" s="7"/>
      <c r="AG116" s="7"/>
      <c r="AH116" s="8"/>
    </row>
    <row r="117" spans="1:34" ht="14.75" customHeight="1">
      <c r="A117" s="120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343" t="s">
        <v>231</v>
      </c>
      <c r="Z117" s="121"/>
      <c r="AA117" s="121"/>
      <c r="AB117" s="121"/>
      <c r="AC117" s="121"/>
      <c r="AD117" s="121"/>
      <c r="AE117" s="121"/>
      <c r="AF117" s="121"/>
      <c r="AG117" s="121"/>
      <c r="AH117" s="125"/>
    </row>
  </sheetData>
  <mergeCells count="78">
    <mergeCell ref="B1:T1"/>
    <mergeCell ref="O56:O58"/>
    <mergeCell ref="O67:O69"/>
    <mergeCell ref="P61:P63"/>
    <mergeCell ref="Q56:Q58"/>
    <mergeCell ref="O64:O66"/>
    <mergeCell ref="O61:O63"/>
    <mergeCell ref="S56:S58"/>
    <mergeCell ref="Q64:Q66"/>
    <mergeCell ref="R64:R66"/>
    <mergeCell ref="O60:T60"/>
    <mergeCell ref="P56:P58"/>
    <mergeCell ref="S67:S69"/>
    <mergeCell ref="R61:R63"/>
    <mergeCell ref="P64:P66"/>
    <mergeCell ref="R56:R58"/>
    <mergeCell ref="B2:T3"/>
    <mergeCell ref="G6:N6"/>
    <mergeCell ref="R85:R87"/>
    <mergeCell ref="Q85:Q87"/>
    <mergeCell ref="R73:R75"/>
    <mergeCell ref="O85:O87"/>
    <mergeCell ref="Q76:Q78"/>
    <mergeCell ref="O59:T59"/>
    <mergeCell ref="O82:O84"/>
    <mergeCell ref="R76:R78"/>
    <mergeCell ref="Q73:Q75"/>
    <mergeCell ref="O73:O75"/>
    <mergeCell ref="Q67:Q69"/>
    <mergeCell ref="T56:T58"/>
    <mergeCell ref="O6:R6"/>
    <mergeCell ref="O70:O72"/>
    <mergeCell ref="S82:S84"/>
    <mergeCell ref="R70:R72"/>
    <mergeCell ref="T85:T87"/>
    <mergeCell ref="T90:T93"/>
    <mergeCell ref="T82:T84"/>
    <mergeCell ref="O88:T88"/>
    <mergeCell ref="P82:P84"/>
    <mergeCell ref="O79:O81"/>
    <mergeCell ref="T76:T78"/>
    <mergeCell ref="Q70:Q72"/>
    <mergeCell ref="S70:S72"/>
    <mergeCell ref="T73:T75"/>
    <mergeCell ref="P70:P72"/>
    <mergeCell ref="P79:P81"/>
    <mergeCell ref="O76:O78"/>
    <mergeCell ref="Q79:Q81"/>
    <mergeCell ref="G28:N28"/>
    <mergeCell ref="O28:R28"/>
    <mergeCell ref="R90:R93"/>
    <mergeCell ref="Q90:Q93"/>
    <mergeCell ref="O54:T54"/>
    <mergeCell ref="Q61:Q63"/>
    <mergeCell ref="O55:T55"/>
    <mergeCell ref="S61:S63"/>
    <mergeCell ref="P67:P69"/>
    <mergeCell ref="T61:T63"/>
    <mergeCell ref="T67:T69"/>
    <mergeCell ref="T64:T66"/>
    <mergeCell ref="R67:R69"/>
    <mergeCell ref="S64:S66"/>
    <mergeCell ref="O90:O93"/>
    <mergeCell ref="T70:T72"/>
    <mergeCell ref="Q82:Q84"/>
    <mergeCell ref="S90:S93"/>
    <mergeCell ref="S79:S81"/>
    <mergeCell ref="R79:R81"/>
    <mergeCell ref="S76:S78"/>
    <mergeCell ref="P73:P75"/>
    <mergeCell ref="S85:S87"/>
    <mergeCell ref="R82:R84"/>
    <mergeCell ref="O89:T89"/>
    <mergeCell ref="P90:P93"/>
    <mergeCell ref="S73:S75"/>
    <mergeCell ref="P85:P87"/>
    <mergeCell ref="P76:P78"/>
    <mergeCell ref="T79:T81"/>
  </mergeCells>
  <hyperlinks>
    <hyperlink ref="O54" r:id="rId1" display="http://www.ral-farben.de/inhalt/anwendung-hilfe/alle-ral-farbnamen/uebersicht-ral-classic-farben.html" xr:uid="{00000000-0004-0000-0200-000000000000}"/>
  </hyperlinks>
  <pageMargins left="1" right="1" top="0.984251969" bottom="0.984251969" header="0.25" footer="0.25"/>
  <pageSetup paperSize="0" orientation="portrait" horizontalDpi="0" verticalDpi="2048"/>
  <headerFooter alignWithMargins="0">
    <oddFooter>&amp;C&amp;"Helvetica Neue,Regular"&amp;12&amp;K000000&amp;P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45"/>
  <sheetViews>
    <sheetView showGridLines="0" zoomScale="110" workbookViewId="0">
      <selection activeCell="B2" sqref="B2:X2"/>
    </sheetView>
  </sheetViews>
  <sheetFormatPr baseColWidth="10" defaultRowHeight="15" customHeight="1"/>
  <cols>
    <col min="1" max="1" width="3.5" style="1" customWidth="1"/>
    <col min="2" max="2" width="30" style="1" customWidth="1"/>
    <col min="3" max="3" width="18.6640625" style="1" customWidth="1"/>
    <col min="4" max="4" width="13.6640625" style="1" customWidth="1"/>
    <col min="5" max="5" width="8" style="1" customWidth="1"/>
    <col min="6" max="6" width="11.5" style="1" customWidth="1"/>
    <col min="7" max="7" width="8" style="1" customWidth="1"/>
    <col min="8" max="18" width="5" style="1" customWidth="1"/>
    <col min="19" max="19" width="5.33203125" style="1" customWidth="1"/>
    <col min="20" max="21" width="5" style="1" customWidth="1"/>
    <col min="22" max="23" width="5.5" style="1" customWidth="1"/>
    <col min="24" max="24" width="13.6640625" style="1" customWidth="1"/>
    <col min="25" max="25" width="11.5" style="1" customWidth="1"/>
    <col min="26" max="28" width="10.83203125" style="1" hidden="1" customWidth="1"/>
    <col min="29" max="256" width="10.83203125" style="1" customWidth="1"/>
  </cols>
  <sheetData>
    <row r="1" spans="1:29" ht="150.5" customHeight="1">
      <c r="A1" s="2"/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4"/>
      <c r="Z1" s="2"/>
      <c r="AA1" s="4"/>
      <c r="AB1" s="2"/>
      <c r="AC1" s="4"/>
    </row>
    <row r="2" spans="1:29" ht="99.75" customHeight="1">
      <c r="A2" s="5"/>
      <c r="B2" s="762" t="s">
        <v>232</v>
      </c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3"/>
      <c r="R2" s="763"/>
      <c r="S2" s="763"/>
      <c r="T2" s="763"/>
      <c r="U2" s="763"/>
      <c r="V2" s="763"/>
      <c r="W2" s="763"/>
      <c r="X2" s="763"/>
      <c r="Y2" s="8"/>
      <c r="Z2" s="5"/>
      <c r="AA2" s="8"/>
      <c r="AB2" s="5"/>
      <c r="AC2" s="8"/>
    </row>
    <row r="3" spans="1:29" ht="75.25" customHeight="1">
      <c r="A3" s="5"/>
      <c r="B3" s="7"/>
      <c r="C3" s="104"/>
      <c r="D3" s="7"/>
      <c r="E3" s="7"/>
      <c r="F3" s="7"/>
      <c r="G3" s="7"/>
      <c r="H3" s="7"/>
      <c r="I3" s="7"/>
      <c r="J3" s="7"/>
      <c r="K3" s="7"/>
      <c r="L3" s="7"/>
      <c r="M3" s="2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  <c r="Z3" s="5"/>
      <c r="AA3" s="8"/>
      <c r="AB3" s="5"/>
      <c r="AC3" s="8"/>
    </row>
    <row r="4" spans="1:29" ht="60.25" customHeight="1">
      <c r="A4" s="126"/>
      <c r="B4" s="127"/>
      <c r="C4" s="128" t="s">
        <v>68</v>
      </c>
      <c r="D4" s="128" t="s">
        <v>69</v>
      </c>
      <c r="E4" s="128" t="s">
        <v>70</v>
      </c>
      <c r="F4" s="128" t="s">
        <v>71</v>
      </c>
      <c r="G4" s="128" t="s">
        <v>72</v>
      </c>
      <c r="H4" s="129" t="s">
        <v>73</v>
      </c>
      <c r="I4" s="130" t="s">
        <v>74</v>
      </c>
      <c r="J4" s="131" t="s">
        <v>75</v>
      </c>
      <c r="K4" s="132" t="s">
        <v>76</v>
      </c>
      <c r="L4" s="133" t="s">
        <v>77</v>
      </c>
      <c r="M4" s="134" t="s">
        <v>78</v>
      </c>
      <c r="N4" s="135" t="s">
        <v>79</v>
      </c>
      <c r="O4" s="136" t="s">
        <v>80</v>
      </c>
      <c r="P4" s="137" t="s">
        <v>81</v>
      </c>
      <c r="Q4" s="138" t="s">
        <v>82</v>
      </c>
      <c r="R4" s="139" t="s">
        <v>83</v>
      </c>
      <c r="S4" s="129" t="s">
        <v>84</v>
      </c>
      <c r="T4" s="130" t="s">
        <v>233</v>
      </c>
      <c r="U4" s="140" t="s">
        <v>86</v>
      </c>
      <c r="V4" s="141" t="s">
        <v>87</v>
      </c>
      <c r="W4" s="139" t="s">
        <v>234</v>
      </c>
      <c r="X4" s="127"/>
      <c r="Y4" s="142"/>
      <c r="Z4" s="143" t="s">
        <v>89</v>
      </c>
      <c r="AA4" s="144" t="s">
        <v>90</v>
      </c>
      <c r="AB4" s="5"/>
      <c r="AC4" s="8"/>
    </row>
    <row r="5" spans="1:29" ht="11.75" customHeight="1">
      <c r="A5" s="5"/>
      <c r="B5" s="7"/>
      <c r="C5" s="145"/>
      <c r="D5" s="146"/>
      <c r="E5" s="146"/>
      <c r="F5" s="14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148"/>
      <c r="S5" s="102"/>
      <c r="T5" s="102"/>
      <c r="U5" s="148"/>
      <c r="V5" s="7"/>
      <c r="W5" s="7"/>
      <c r="X5" s="7"/>
      <c r="Y5" s="8"/>
      <c r="Z5" s="149"/>
      <c r="AA5" s="150"/>
      <c r="AB5" s="5"/>
      <c r="AC5" s="8"/>
    </row>
    <row r="6" spans="1:29" ht="84" customHeight="1">
      <c r="A6" s="5"/>
      <c r="B6" s="511" t="s">
        <v>364</v>
      </c>
      <c r="C6" s="145"/>
      <c r="D6" s="447"/>
      <c r="E6" s="447"/>
      <c r="F6" s="147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148"/>
      <c r="S6" s="102"/>
      <c r="T6" s="102"/>
      <c r="U6" s="148"/>
      <c r="V6" s="444"/>
      <c r="W6" s="444"/>
      <c r="X6" s="444"/>
      <c r="Y6" s="8"/>
      <c r="Z6" s="149"/>
      <c r="AA6" s="150"/>
      <c r="AB6" s="5"/>
      <c r="AC6" s="8"/>
    </row>
    <row r="7" spans="1:29" ht="84" customHeight="1">
      <c r="A7" s="5"/>
      <c r="B7" s="512"/>
      <c r="C7" s="513" t="s">
        <v>341</v>
      </c>
      <c r="D7" s="514" t="s">
        <v>362</v>
      </c>
      <c r="E7" s="515">
        <v>40</v>
      </c>
      <c r="F7" s="516">
        <v>890</v>
      </c>
      <c r="G7" s="517" t="s">
        <v>340</v>
      </c>
      <c r="H7" s="518"/>
      <c r="I7" s="519"/>
      <c r="J7" s="520"/>
      <c r="K7" s="521"/>
      <c r="L7" s="522"/>
      <c r="M7" s="523"/>
      <c r="N7" s="524"/>
      <c r="O7" s="525"/>
      <c r="P7" s="526"/>
      <c r="Q7" s="527"/>
      <c r="R7" s="528"/>
      <c r="S7" s="518"/>
      <c r="T7" s="529"/>
      <c r="U7" s="530"/>
      <c r="V7" s="531"/>
      <c r="W7" s="528"/>
      <c r="X7" s="532">
        <f t="shared" ref="X7:X15" si="0">((SUM(H7:R7))+((SUM(S7:V7)*1.05))+(W7*1.15))*F7</f>
        <v>0</v>
      </c>
      <c r="Y7" s="452"/>
      <c r="Z7" s="180">
        <v>21.7</v>
      </c>
      <c r="AA7" s="181">
        <f>SUM(H7:W7)*Z7</f>
        <v>0</v>
      </c>
      <c r="AB7" s="5"/>
      <c r="AC7" s="8"/>
    </row>
    <row r="8" spans="1:29" ht="84" customHeight="1">
      <c r="A8" s="5"/>
      <c r="B8" s="533"/>
      <c r="C8" s="183" t="s">
        <v>342</v>
      </c>
      <c r="D8" s="485" t="s">
        <v>269</v>
      </c>
      <c r="E8" s="469">
        <v>2</v>
      </c>
      <c r="F8" s="470">
        <v>135</v>
      </c>
      <c r="G8" s="509" t="s">
        <v>350</v>
      </c>
      <c r="H8" s="472"/>
      <c r="I8" s="473"/>
      <c r="J8" s="474"/>
      <c r="K8" s="503"/>
      <c r="L8" s="504"/>
      <c r="M8" s="476"/>
      <c r="N8" s="477"/>
      <c r="O8" s="505"/>
      <c r="P8" s="478"/>
      <c r="Q8" s="479"/>
      <c r="R8" s="480"/>
      <c r="S8" s="472"/>
      <c r="T8" s="481"/>
      <c r="U8" s="475"/>
      <c r="V8" s="482"/>
      <c r="W8" s="480"/>
      <c r="X8" s="534">
        <f t="shared" si="0"/>
        <v>0</v>
      </c>
      <c r="Y8" s="452"/>
      <c r="Z8" s="180">
        <v>3</v>
      </c>
      <c r="AA8" s="181">
        <f t="shared" ref="AA8:AA15" si="1">SUM(H8:W8)*Z8</f>
        <v>0</v>
      </c>
      <c r="AB8" s="5"/>
      <c r="AC8" s="8"/>
    </row>
    <row r="9" spans="1:29" ht="84" customHeight="1">
      <c r="A9" s="5"/>
      <c r="B9" s="533"/>
      <c r="C9" s="183" t="s">
        <v>343</v>
      </c>
      <c r="D9" s="485" t="s">
        <v>361</v>
      </c>
      <c r="E9" s="469">
        <v>2</v>
      </c>
      <c r="F9" s="470">
        <v>92.5</v>
      </c>
      <c r="G9" s="508" t="s">
        <v>351</v>
      </c>
      <c r="H9" s="472"/>
      <c r="I9" s="473"/>
      <c r="J9" s="474"/>
      <c r="K9" s="503"/>
      <c r="L9" s="504"/>
      <c r="M9" s="476"/>
      <c r="N9" s="477"/>
      <c r="O9" s="505"/>
      <c r="P9" s="478"/>
      <c r="Q9" s="479"/>
      <c r="R9" s="480"/>
      <c r="S9" s="472"/>
      <c r="T9" s="481"/>
      <c r="U9" s="475"/>
      <c r="V9" s="482"/>
      <c r="W9" s="480"/>
      <c r="X9" s="534">
        <f t="shared" si="0"/>
        <v>0</v>
      </c>
      <c r="Y9" s="452"/>
      <c r="Z9" s="180">
        <v>2.5</v>
      </c>
      <c r="AA9" s="181">
        <f t="shared" si="1"/>
        <v>0</v>
      </c>
      <c r="AB9" s="5"/>
      <c r="AC9" s="8"/>
    </row>
    <row r="10" spans="1:29" ht="84" customHeight="1">
      <c r="A10" s="5"/>
      <c r="B10" s="533"/>
      <c r="C10" s="183" t="s">
        <v>344</v>
      </c>
      <c r="D10" s="485" t="s">
        <v>269</v>
      </c>
      <c r="E10" s="469">
        <v>1</v>
      </c>
      <c r="F10" s="470">
        <v>97.5</v>
      </c>
      <c r="G10" s="509" t="s">
        <v>352</v>
      </c>
      <c r="H10" s="472"/>
      <c r="I10" s="473"/>
      <c r="J10" s="474"/>
      <c r="K10" s="503"/>
      <c r="L10" s="504"/>
      <c r="M10" s="476"/>
      <c r="N10" s="477"/>
      <c r="O10" s="505"/>
      <c r="P10" s="478"/>
      <c r="Q10" s="479"/>
      <c r="R10" s="480"/>
      <c r="S10" s="472"/>
      <c r="T10" s="481"/>
      <c r="U10" s="475"/>
      <c r="V10" s="482"/>
      <c r="W10" s="480"/>
      <c r="X10" s="534">
        <f t="shared" si="0"/>
        <v>0</v>
      </c>
      <c r="Y10" s="452"/>
      <c r="Z10" s="180">
        <v>2.92</v>
      </c>
      <c r="AA10" s="181">
        <f t="shared" si="1"/>
        <v>0</v>
      </c>
      <c r="AB10" s="5"/>
      <c r="AC10" s="8"/>
    </row>
    <row r="11" spans="1:29" ht="84" customHeight="1">
      <c r="A11" s="5"/>
      <c r="B11" s="533"/>
      <c r="C11" s="510" t="s">
        <v>345</v>
      </c>
      <c r="D11" s="485" t="s">
        <v>318</v>
      </c>
      <c r="E11" s="469">
        <v>5</v>
      </c>
      <c r="F11" s="470">
        <v>170</v>
      </c>
      <c r="G11" s="508" t="s">
        <v>353</v>
      </c>
      <c r="H11" s="472"/>
      <c r="I11" s="473"/>
      <c r="J11" s="474"/>
      <c r="K11" s="503"/>
      <c r="L11" s="504"/>
      <c r="M11" s="476"/>
      <c r="N11" s="477"/>
      <c r="O11" s="505"/>
      <c r="P11" s="478"/>
      <c r="Q11" s="479"/>
      <c r="R11" s="480"/>
      <c r="S11" s="472"/>
      <c r="T11" s="481"/>
      <c r="U11" s="475"/>
      <c r="V11" s="482"/>
      <c r="W11" s="480"/>
      <c r="X11" s="534">
        <f t="shared" si="0"/>
        <v>0</v>
      </c>
      <c r="Y11" s="452"/>
      <c r="Z11" s="180">
        <v>5.32</v>
      </c>
      <c r="AA11" s="181">
        <f t="shared" si="1"/>
        <v>0</v>
      </c>
      <c r="AB11" s="5"/>
      <c r="AC11" s="8"/>
    </row>
    <row r="12" spans="1:29" ht="84" customHeight="1">
      <c r="A12" s="5"/>
      <c r="B12" s="533"/>
      <c r="C12" s="510" t="s">
        <v>346</v>
      </c>
      <c r="D12" s="485" t="s">
        <v>271</v>
      </c>
      <c r="E12" s="469">
        <v>5</v>
      </c>
      <c r="F12" s="470">
        <v>110</v>
      </c>
      <c r="G12" s="509" t="s">
        <v>354</v>
      </c>
      <c r="H12" s="472"/>
      <c r="I12" s="473"/>
      <c r="J12" s="474"/>
      <c r="K12" s="503"/>
      <c r="L12" s="504"/>
      <c r="M12" s="476"/>
      <c r="N12" s="477"/>
      <c r="O12" s="505"/>
      <c r="P12" s="478"/>
      <c r="Q12" s="479"/>
      <c r="R12" s="480"/>
      <c r="S12" s="472"/>
      <c r="T12" s="481"/>
      <c r="U12" s="475"/>
      <c r="V12" s="482"/>
      <c r="W12" s="480"/>
      <c r="X12" s="534">
        <f t="shared" si="0"/>
        <v>0</v>
      </c>
      <c r="Y12" s="452"/>
      <c r="Z12" s="180">
        <v>2.83</v>
      </c>
      <c r="AA12" s="181">
        <f t="shared" si="1"/>
        <v>0</v>
      </c>
      <c r="AB12" s="5"/>
      <c r="AC12" s="8"/>
    </row>
    <row r="13" spans="1:29" ht="84" customHeight="1">
      <c r="A13" s="5"/>
      <c r="B13" s="533"/>
      <c r="C13" s="510" t="s">
        <v>347</v>
      </c>
      <c r="D13" s="485" t="s">
        <v>359</v>
      </c>
      <c r="E13" s="469">
        <v>5</v>
      </c>
      <c r="F13" s="470">
        <v>105</v>
      </c>
      <c r="G13" s="508" t="s">
        <v>355</v>
      </c>
      <c r="H13" s="472"/>
      <c r="I13" s="473"/>
      <c r="J13" s="474"/>
      <c r="K13" s="503"/>
      <c r="L13" s="504"/>
      <c r="M13" s="476"/>
      <c r="N13" s="477"/>
      <c r="O13" s="505"/>
      <c r="P13" s="478"/>
      <c r="Q13" s="479"/>
      <c r="R13" s="480"/>
      <c r="S13" s="472"/>
      <c r="T13" s="481"/>
      <c r="U13" s="475"/>
      <c r="V13" s="482"/>
      <c r="W13" s="480"/>
      <c r="X13" s="534">
        <f t="shared" si="0"/>
        <v>0</v>
      </c>
      <c r="Y13" s="452"/>
      <c r="Z13" s="180">
        <v>2.35</v>
      </c>
      <c r="AA13" s="181">
        <f t="shared" si="1"/>
        <v>0</v>
      </c>
      <c r="AB13" s="5"/>
      <c r="AC13" s="8"/>
    </row>
    <row r="14" spans="1:29" ht="84" customHeight="1">
      <c r="A14" s="5"/>
      <c r="B14" s="533"/>
      <c r="C14" s="510" t="s">
        <v>348</v>
      </c>
      <c r="D14" s="485" t="s">
        <v>360</v>
      </c>
      <c r="E14" s="469">
        <v>10</v>
      </c>
      <c r="F14" s="470">
        <v>102.5</v>
      </c>
      <c r="G14" s="509" t="s">
        <v>356</v>
      </c>
      <c r="H14" s="472"/>
      <c r="I14" s="473"/>
      <c r="J14" s="474"/>
      <c r="K14" s="503"/>
      <c r="L14" s="504"/>
      <c r="M14" s="476"/>
      <c r="N14" s="477"/>
      <c r="O14" s="505"/>
      <c r="P14" s="478"/>
      <c r="Q14" s="479"/>
      <c r="R14" s="480"/>
      <c r="S14" s="472"/>
      <c r="T14" s="481"/>
      <c r="U14" s="475"/>
      <c r="V14" s="482"/>
      <c r="W14" s="480"/>
      <c r="X14" s="534">
        <f t="shared" si="0"/>
        <v>0</v>
      </c>
      <c r="Y14" s="452"/>
      <c r="Z14" s="180">
        <v>1.92</v>
      </c>
      <c r="AA14" s="181">
        <f t="shared" si="1"/>
        <v>0</v>
      </c>
      <c r="AB14" s="5"/>
      <c r="AC14" s="8"/>
    </row>
    <row r="15" spans="1:29" ht="84" customHeight="1">
      <c r="A15" s="5"/>
      <c r="B15" s="535"/>
      <c r="C15" s="536" t="s">
        <v>349</v>
      </c>
      <c r="D15" s="537" t="s">
        <v>358</v>
      </c>
      <c r="E15" s="538">
        <v>10</v>
      </c>
      <c r="F15" s="539">
        <v>77.5</v>
      </c>
      <c r="G15" s="540" t="s">
        <v>357</v>
      </c>
      <c r="H15" s="541"/>
      <c r="I15" s="542"/>
      <c r="J15" s="543"/>
      <c r="K15" s="544"/>
      <c r="L15" s="545"/>
      <c r="M15" s="546"/>
      <c r="N15" s="547"/>
      <c r="O15" s="548"/>
      <c r="P15" s="549"/>
      <c r="Q15" s="550"/>
      <c r="R15" s="551"/>
      <c r="S15" s="541"/>
      <c r="T15" s="552"/>
      <c r="U15" s="553"/>
      <c r="V15" s="554"/>
      <c r="W15" s="551"/>
      <c r="X15" s="555">
        <f t="shared" si="0"/>
        <v>0</v>
      </c>
      <c r="Y15" s="452"/>
      <c r="Z15" s="180">
        <v>0.89</v>
      </c>
      <c r="AA15" s="181">
        <f t="shared" si="1"/>
        <v>0</v>
      </c>
      <c r="AB15" s="5"/>
      <c r="AC15" s="8"/>
    </row>
    <row r="16" spans="1:29" ht="37" customHeight="1">
      <c r="A16" s="5"/>
      <c r="B16" s="444"/>
      <c r="C16" s="145"/>
      <c r="D16" s="447"/>
      <c r="E16" s="447"/>
      <c r="F16" s="147"/>
      <c r="G16" s="444"/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148"/>
      <c r="S16" s="102"/>
      <c r="T16" s="102"/>
      <c r="U16" s="148"/>
      <c r="V16" s="444"/>
      <c r="W16" s="507" t="s">
        <v>339</v>
      </c>
      <c r="X16" s="147">
        <f>SUM(X7:X15)</f>
        <v>0</v>
      </c>
      <c r="Y16" s="8"/>
      <c r="Z16" s="149"/>
      <c r="AA16" s="150"/>
      <c r="AB16" s="5"/>
      <c r="AC16" s="8"/>
    </row>
    <row r="17" spans="1:29" ht="36" customHeight="1">
      <c r="A17" s="5"/>
      <c r="B17" s="444"/>
      <c r="C17" s="145"/>
      <c r="D17" s="447"/>
      <c r="E17" s="447"/>
      <c r="F17" s="147"/>
      <c r="G17" s="444"/>
      <c r="H17" s="444"/>
      <c r="I17" s="444"/>
      <c r="J17" s="444"/>
      <c r="K17" s="444"/>
      <c r="L17" s="444"/>
      <c r="M17" s="444"/>
      <c r="N17" s="444"/>
      <c r="O17" s="444"/>
      <c r="P17" s="444"/>
      <c r="Q17" s="444"/>
      <c r="R17" s="148"/>
      <c r="S17" s="102"/>
      <c r="T17" s="102"/>
      <c r="U17" s="148"/>
      <c r="V17" s="444"/>
      <c r="W17" s="444"/>
      <c r="X17" s="444"/>
      <c r="Y17" s="8"/>
      <c r="Z17" s="149"/>
      <c r="AA17" s="150"/>
      <c r="AB17" s="5"/>
      <c r="AC17" s="8"/>
    </row>
    <row r="18" spans="1:29" ht="80" customHeight="1">
      <c r="A18" s="5"/>
      <c r="B18" s="344" t="s">
        <v>365</v>
      </c>
      <c r="C18" s="152"/>
      <c r="D18" s="153"/>
      <c r="E18" s="153"/>
      <c r="F18" s="154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55"/>
      <c r="S18" s="156"/>
      <c r="T18" s="156"/>
      <c r="U18" s="155"/>
      <c r="V18" s="10"/>
      <c r="W18" s="10"/>
      <c r="X18" s="10"/>
      <c r="Y18" s="8"/>
      <c r="Z18" s="149"/>
      <c r="AA18" s="150"/>
      <c r="AB18" s="5"/>
      <c r="AC18" s="8"/>
    </row>
    <row r="19" spans="1:29" ht="101" customHeight="1">
      <c r="A19" s="157"/>
      <c r="B19" s="345"/>
      <c r="C19" s="159" t="s">
        <v>363</v>
      </c>
      <c r="D19" s="346" t="s">
        <v>235</v>
      </c>
      <c r="E19" s="161">
        <v>215</v>
      </c>
      <c r="F19" s="347">
        <v>3115</v>
      </c>
      <c r="G19" s="508" t="s">
        <v>478</v>
      </c>
      <c r="H19" s="164"/>
      <c r="I19" s="165"/>
      <c r="J19" s="166"/>
      <c r="K19" s="167"/>
      <c r="L19" s="168"/>
      <c r="M19" s="169"/>
      <c r="N19" s="170"/>
      <c r="O19" s="171"/>
      <c r="P19" s="172"/>
      <c r="Q19" s="173"/>
      <c r="R19" s="174"/>
      <c r="S19" s="164"/>
      <c r="T19" s="175"/>
      <c r="U19" s="176"/>
      <c r="V19" s="177"/>
      <c r="W19" s="174"/>
      <c r="X19" s="178">
        <f t="shared" ref="X19:X38" si="2">((SUM(H19:R19))+((SUM(S19:V19)*1.05))+(W19*1.15))*F19</f>
        <v>0</v>
      </c>
      <c r="Y19" s="179"/>
      <c r="Z19" s="180">
        <v>44.27</v>
      </c>
      <c r="AA19" s="181">
        <f t="shared" ref="AA19:AA38" si="3">SUM(H19:W19)*Z19</f>
        <v>0</v>
      </c>
      <c r="AB19" s="5"/>
      <c r="AC19" s="8"/>
    </row>
    <row r="20" spans="1:29" ht="101" customHeight="1">
      <c r="A20" s="157"/>
      <c r="B20" s="453"/>
      <c r="C20" s="510" t="s">
        <v>372</v>
      </c>
      <c r="D20" s="305" t="s">
        <v>268</v>
      </c>
      <c r="E20" s="305">
        <v>2</v>
      </c>
      <c r="F20" s="349">
        <v>205</v>
      </c>
      <c r="G20" s="185">
        <v>2013</v>
      </c>
      <c r="H20" s="454"/>
      <c r="I20" s="455"/>
      <c r="J20" s="456"/>
      <c r="K20" s="457"/>
      <c r="L20" s="458"/>
      <c r="M20" s="459"/>
      <c r="N20" s="460"/>
      <c r="O20" s="461"/>
      <c r="P20" s="462"/>
      <c r="Q20" s="463"/>
      <c r="R20" s="464"/>
      <c r="S20" s="454"/>
      <c r="T20" s="465"/>
      <c r="U20" s="466"/>
      <c r="V20" s="467"/>
      <c r="W20" s="464"/>
      <c r="X20" s="201">
        <f>((SUM(H20:R20))+((SUM(S20:V20)*1.05))+(W20*1.15))*F20</f>
        <v>0</v>
      </c>
      <c r="Y20" s="179"/>
      <c r="Z20" s="180">
        <v>9.33</v>
      </c>
      <c r="AA20" s="181">
        <f>SUM(H20:W20)*Z20</f>
        <v>0</v>
      </c>
      <c r="AB20" s="5"/>
      <c r="AC20" s="8"/>
    </row>
    <row r="21" spans="1:29" ht="101" customHeight="1">
      <c r="A21" s="157"/>
      <c r="B21" s="453"/>
      <c r="C21" s="510" t="s">
        <v>375</v>
      </c>
      <c r="D21" s="305" t="s">
        <v>268</v>
      </c>
      <c r="E21" s="305">
        <v>3</v>
      </c>
      <c r="F21" s="349">
        <v>210</v>
      </c>
      <c r="G21" s="185">
        <v>2015</v>
      </c>
      <c r="H21" s="454"/>
      <c r="I21" s="455"/>
      <c r="J21" s="456"/>
      <c r="K21" s="457"/>
      <c r="L21" s="458"/>
      <c r="M21" s="459"/>
      <c r="N21" s="460"/>
      <c r="O21" s="461"/>
      <c r="P21" s="462"/>
      <c r="Q21" s="463"/>
      <c r="R21" s="464"/>
      <c r="S21" s="454"/>
      <c r="T21" s="465"/>
      <c r="U21" s="466"/>
      <c r="V21" s="467"/>
      <c r="W21" s="464"/>
      <c r="X21" s="201">
        <f>((SUM(H21:R21))+((SUM(S21:V21)*1.05))+(W21*1.15))*F21</f>
        <v>0</v>
      </c>
      <c r="Y21" s="179"/>
      <c r="Z21" s="180">
        <v>8.4600000000000009</v>
      </c>
      <c r="AA21" s="181">
        <f>SUM(H21:W21)*Z21</f>
        <v>0</v>
      </c>
      <c r="AB21" s="5"/>
      <c r="AC21" s="8"/>
    </row>
    <row r="22" spans="1:29" ht="101" customHeight="1">
      <c r="A22" s="157"/>
      <c r="B22" s="453"/>
      <c r="C22" s="510" t="s">
        <v>376</v>
      </c>
      <c r="D22" s="486" t="s">
        <v>270</v>
      </c>
      <c r="E22" s="305">
        <v>4</v>
      </c>
      <c r="F22" s="349">
        <v>140</v>
      </c>
      <c r="G22" s="185">
        <v>2016</v>
      </c>
      <c r="H22" s="454"/>
      <c r="I22" s="455"/>
      <c r="J22" s="456"/>
      <c r="K22" s="457"/>
      <c r="L22" s="458"/>
      <c r="M22" s="459"/>
      <c r="N22" s="460"/>
      <c r="O22" s="461"/>
      <c r="P22" s="462"/>
      <c r="Q22" s="463"/>
      <c r="R22" s="464"/>
      <c r="S22" s="454"/>
      <c r="T22" s="465"/>
      <c r="U22" s="466"/>
      <c r="V22" s="467"/>
      <c r="W22" s="464"/>
      <c r="X22" s="201">
        <f>((SUM(H22:R22))+((SUM(S22:V22)*1.05))+(W22*1.15))*F22</f>
        <v>0</v>
      </c>
      <c r="Y22" s="179"/>
      <c r="Z22" s="180">
        <v>5.07</v>
      </c>
      <c r="AA22" s="181">
        <f>SUM(H22:W22)*Z22</f>
        <v>0</v>
      </c>
      <c r="AB22" s="5"/>
      <c r="AC22" s="8"/>
    </row>
    <row r="23" spans="1:29" ht="100.25" customHeight="1">
      <c r="A23" s="157"/>
      <c r="B23" s="182"/>
      <c r="C23" s="348" t="s">
        <v>236</v>
      </c>
      <c r="D23" s="305" t="s">
        <v>237</v>
      </c>
      <c r="E23" s="185">
        <v>5</v>
      </c>
      <c r="F23" s="349">
        <v>327.5</v>
      </c>
      <c r="G23" s="185">
        <v>2001</v>
      </c>
      <c r="H23" s="187"/>
      <c r="I23" s="188"/>
      <c r="J23" s="189"/>
      <c r="K23" s="190"/>
      <c r="L23" s="191"/>
      <c r="M23" s="192"/>
      <c r="N23" s="193"/>
      <c r="O23" s="194"/>
      <c r="P23" s="195"/>
      <c r="Q23" s="196"/>
      <c r="R23" s="197"/>
      <c r="S23" s="187"/>
      <c r="T23" s="198"/>
      <c r="U23" s="199"/>
      <c r="V23" s="200"/>
      <c r="W23" s="197"/>
      <c r="X23" s="201">
        <f t="shared" si="2"/>
        <v>0</v>
      </c>
      <c r="Y23" s="179"/>
      <c r="Z23" s="180">
        <v>9.1999999999999993</v>
      </c>
      <c r="AA23" s="181">
        <f t="shared" si="3"/>
        <v>0</v>
      </c>
      <c r="AB23" s="5"/>
      <c r="AC23" s="8"/>
    </row>
    <row r="24" spans="1:29" ht="100" customHeight="1">
      <c r="A24" s="157"/>
      <c r="B24" s="182"/>
      <c r="C24" s="348" t="s">
        <v>238</v>
      </c>
      <c r="D24" s="305" t="s">
        <v>239</v>
      </c>
      <c r="E24" s="185">
        <v>10</v>
      </c>
      <c r="F24" s="349">
        <v>235</v>
      </c>
      <c r="G24" s="185">
        <v>2002</v>
      </c>
      <c r="H24" s="187"/>
      <c r="I24" s="188"/>
      <c r="J24" s="189"/>
      <c r="K24" s="190"/>
      <c r="L24" s="191"/>
      <c r="M24" s="192"/>
      <c r="N24" s="193"/>
      <c r="O24" s="194"/>
      <c r="P24" s="195"/>
      <c r="Q24" s="196"/>
      <c r="R24" s="197"/>
      <c r="S24" s="187"/>
      <c r="T24" s="198"/>
      <c r="U24" s="199"/>
      <c r="V24" s="200"/>
      <c r="W24" s="197"/>
      <c r="X24" s="201">
        <f t="shared" si="2"/>
        <v>0</v>
      </c>
      <c r="Y24" s="179"/>
      <c r="Z24" s="180">
        <v>3.7</v>
      </c>
      <c r="AA24" s="181">
        <f t="shared" si="3"/>
        <v>0</v>
      </c>
      <c r="AB24" s="5"/>
      <c r="AC24" s="8"/>
    </row>
    <row r="25" spans="1:29" ht="100" customHeight="1">
      <c r="A25" s="157"/>
      <c r="B25" s="182"/>
      <c r="C25" s="348" t="s">
        <v>240</v>
      </c>
      <c r="D25" s="305" t="s">
        <v>241</v>
      </c>
      <c r="E25" s="185">
        <v>14</v>
      </c>
      <c r="F25" s="349">
        <v>347.5</v>
      </c>
      <c r="G25" s="185">
        <v>2003</v>
      </c>
      <c r="H25" s="187"/>
      <c r="I25" s="188"/>
      <c r="J25" s="189"/>
      <c r="K25" s="190"/>
      <c r="L25" s="191"/>
      <c r="M25" s="192"/>
      <c r="N25" s="193"/>
      <c r="O25" s="194"/>
      <c r="P25" s="195"/>
      <c r="Q25" s="196"/>
      <c r="R25" s="197"/>
      <c r="S25" s="187"/>
      <c r="T25" s="198"/>
      <c r="U25" s="199"/>
      <c r="V25" s="200"/>
      <c r="W25" s="197"/>
      <c r="X25" s="201">
        <f t="shared" si="2"/>
        <v>0</v>
      </c>
      <c r="Y25" s="179"/>
      <c r="Z25" s="180">
        <v>6.76</v>
      </c>
      <c r="AA25" s="181">
        <f t="shared" si="3"/>
        <v>0</v>
      </c>
      <c r="AB25" s="5"/>
      <c r="AC25" s="8"/>
    </row>
    <row r="26" spans="1:29" ht="100" customHeight="1">
      <c r="A26" s="157"/>
      <c r="B26" s="182"/>
      <c r="C26" s="348" t="s">
        <v>242</v>
      </c>
      <c r="D26" s="305" t="s">
        <v>243</v>
      </c>
      <c r="E26" s="185">
        <v>10</v>
      </c>
      <c r="F26" s="349">
        <v>312.5</v>
      </c>
      <c r="G26" s="185">
        <v>2004</v>
      </c>
      <c r="H26" s="187"/>
      <c r="I26" s="188"/>
      <c r="J26" s="189"/>
      <c r="K26" s="190"/>
      <c r="L26" s="191"/>
      <c r="M26" s="192"/>
      <c r="N26" s="193"/>
      <c r="O26" s="194"/>
      <c r="P26" s="195"/>
      <c r="Q26" s="196"/>
      <c r="R26" s="197"/>
      <c r="S26" s="187"/>
      <c r="T26" s="198"/>
      <c r="U26" s="199"/>
      <c r="V26" s="200"/>
      <c r="W26" s="197"/>
      <c r="X26" s="201">
        <f t="shared" si="2"/>
        <v>0</v>
      </c>
      <c r="Y26" s="179"/>
      <c r="Z26" s="180">
        <v>6.54</v>
      </c>
      <c r="AA26" s="181">
        <f t="shared" si="3"/>
        <v>0</v>
      </c>
      <c r="AB26" s="5"/>
      <c r="AC26" s="8"/>
    </row>
    <row r="27" spans="1:29" ht="100" customHeight="1">
      <c r="A27" s="157"/>
      <c r="B27" s="453"/>
      <c r="C27" s="510" t="s">
        <v>374</v>
      </c>
      <c r="D27" s="305" t="s">
        <v>270</v>
      </c>
      <c r="E27" s="305">
        <v>6</v>
      </c>
      <c r="F27" s="349">
        <v>195</v>
      </c>
      <c r="G27" s="185">
        <v>2014</v>
      </c>
      <c r="H27" s="454"/>
      <c r="I27" s="455"/>
      <c r="J27" s="456"/>
      <c r="K27" s="457"/>
      <c r="L27" s="458"/>
      <c r="M27" s="459"/>
      <c r="N27" s="460"/>
      <c r="O27" s="461"/>
      <c r="P27" s="462"/>
      <c r="Q27" s="463"/>
      <c r="R27" s="464"/>
      <c r="S27" s="454"/>
      <c r="T27" s="465"/>
      <c r="U27" s="466"/>
      <c r="V27" s="467"/>
      <c r="W27" s="464"/>
      <c r="X27" s="201">
        <f>((SUM(H27:R27))+((SUM(S27:V27)*1.05))+(W27*1.15))*F27</f>
        <v>0</v>
      </c>
      <c r="Y27" s="179"/>
      <c r="Z27" s="180">
        <v>6.78</v>
      </c>
      <c r="AA27" s="181">
        <f>SUM(H27:W27)*Z27</f>
        <v>0</v>
      </c>
      <c r="AB27" s="5"/>
      <c r="AC27" s="8"/>
    </row>
    <row r="28" spans="1:29" ht="100" customHeight="1">
      <c r="A28" s="157"/>
      <c r="B28" s="182"/>
      <c r="C28" s="348" t="s">
        <v>244</v>
      </c>
      <c r="D28" s="305" t="s">
        <v>245</v>
      </c>
      <c r="E28" s="185">
        <v>10</v>
      </c>
      <c r="F28" s="349">
        <v>110</v>
      </c>
      <c r="G28" s="185">
        <v>2009</v>
      </c>
      <c r="H28" s="187"/>
      <c r="I28" s="188"/>
      <c r="J28" s="189"/>
      <c r="K28" s="190"/>
      <c r="L28" s="191"/>
      <c r="M28" s="192"/>
      <c r="N28" s="193"/>
      <c r="O28" s="194"/>
      <c r="P28" s="195"/>
      <c r="Q28" s="196"/>
      <c r="R28" s="197"/>
      <c r="S28" s="187"/>
      <c r="T28" s="198"/>
      <c r="U28" s="199"/>
      <c r="V28" s="200"/>
      <c r="W28" s="197"/>
      <c r="X28" s="201">
        <f t="shared" si="2"/>
        <v>0</v>
      </c>
      <c r="Y28" s="179"/>
      <c r="Z28" s="180">
        <v>1.75</v>
      </c>
      <c r="AA28" s="181">
        <f t="shared" si="3"/>
        <v>0</v>
      </c>
      <c r="AB28" s="5"/>
      <c r="AC28" s="8"/>
    </row>
    <row r="29" spans="1:29" ht="100" customHeight="1">
      <c r="A29" s="157"/>
      <c r="B29" s="453"/>
      <c r="C29" s="510" t="s">
        <v>377</v>
      </c>
      <c r="D29" s="486" t="s">
        <v>243</v>
      </c>
      <c r="E29" s="486">
        <v>6</v>
      </c>
      <c r="F29" s="349">
        <v>150</v>
      </c>
      <c r="G29" s="185">
        <v>2017</v>
      </c>
      <c r="H29" s="454"/>
      <c r="I29" s="455"/>
      <c r="J29" s="456"/>
      <c r="K29" s="457"/>
      <c r="L29" s="458"/>
      <c r="M29" s="459"/>
      <c r="N29" s="460"/>
      <c r="O29" s="461"/>
      <c r="P29" s="462"/>
      <c r="Q29" s="463"/>
      <c r="R29" s="464"/>
      <c r="S29" s="454"/>
      <c r="T29" s="465"/>
      <c r="U29" s="466"/>
      <c r="V29" s="467"/>
      <c r="W29" s="464"/>
      <c r="X29" s="201">
        <f>((SUM(H29:R29))+((SUM(S29:V29)*1.05))+(W29*1.15))*F29</f>
        <v>0</v>
      </c>
      <c r="Y29" s="179"/>
      <c r="Z29" s="180">
        <v>4.7</v>
      </c>
      <c r="AA29" s="181">
        <f>SUM(H29:W29)*Z29</f>
        <v>0</v>
      </c>
      <c r="AB29" s="5"/>
      <c r="AC29" s="8"/>
    </row>
    <row r="30" spans="1:29" ht="100" customHeight="1">
      <c r="A30" s="157"/>
      <c r="B30" s="182"/>
      <c r="C30" s="348" t="s">
        <v>246</v>
      </c>
      <c r="D30" s="305" t="s">
        <v>243</v>
      </c>
      <c r="E30" s="185">
        <v>5</v>
      </c>
      <c r="F30" s="349">
        <v>97.5</v>
      </c>
      <c r="G30" s="185">
        <v>2005</v>
      </c>
      <c r="H30" s="187"/>
      <c r="I30" s="188"/>
      <c r="J30" s="189"/>
      <c r="K30" s="190"/>
      <c r="L30" s="191"/>
      <c r="M30" s="192"/>
      <c r="N30" s="193"/>
      <c r="O30" s="194"/>
      <c r="P30" s="195"/>
      <c r="Q30" s="196"/>
      <c r="R30" s="197"/>
      <c r="S30" s="187"/>
      <c r="T30" s="198"/>
      <c r="U30" s="199"/>
      <c r="V30" s="200"/>
      <c r="W30" s="197"/>
      <c r="X30" s="201">
        <f t="shared" si="2"/>
        <v>0</v>
      </c>
      <c r="Y30" s="179"/>
      <c r="Z30" s="180">
        <v>2.85</v>
      </c>
      <c r="AA30" s="181">
        <f t="shared" si="3"/>
        <v>0</v>
      </c>
      <c r="AB30" s="5"/>
      <c r="AC30" s="8"/>
    </row>
    <row r="31" spans="1:29" ht="100" customHeight="1">
      <c r="A31" s="157"/>
      <c r="B31" s="182"/>
      <c r="C31" s="348" t="s">
        <v>247</v>
      </c>
      <c r="D31" s="305" t="s">
        <v>245</v>
      </c>
      <c r="E31" s="185">
        <v>10</v>
      </c>
      <c r="F31" s="349">
        <v>100</v>
      </c>
      <c r="G31" s="185">
        <v>2010</v>
      </c>
      <c r="H31" s="187"/>
      <c r="I31" s="188"/>
      <c r="J31" s="189"/>
      <c r="K31" s="190"/>
      <c r="L31" s="191"/>
      <c r="M31" s="192"/>
      <c r="N31" s="193"/>
      <c r="O31" s="194"/>
      <c r="P31" s="195"/>
      <c r="Q31" s="196"/>
      <c r="R31" s="197"/>
      <c r="S31" s="187"/>
      <c r="T31" s="198"/>
      <c r="U31" s="199"/>
      <c r="V31" s="200"/>
      <c r="W31" s="197"/>
      <c r="X31" s="201">
        <f t="shared" si="2"/>
        <v>0</v>
      </c>
      <c r="Y31" s="179"/>
      <c r="Z31" s="180">
        <v>3.42</v>
      </c>
      <c r="AA31" s="181">
        <f t="shared" si="3"/>
        <v>0</v>
      </c>
      <c r="AB31" s="5"/>
      <c r="AC31" s="8"/>
    </row>
    <row r="32" spans="1:29" ht="100" customHeight="1">
      <c r="A32" s="157"/>
      <c r="B32" s="182"/>
      <c r="C32" s="348" t="s">
        <v>248</v>
      </c>
      <c r="D32" s="305" t="s">
        <v>249</v>
      </c>
      <c r="E32" s="185">
        <v>10</v>
      </c>
      <c r="F32" s="349">
        <v>45</v>
      </c>
      <c r="G32" s="185">
        <v>2011</v>
      </c>
      <c r="H32" s="187"/>
      <c r="I32" s="188"/>
      <c r="J32" s="189"/>
      <c r="K32" s="190"/>
      <c r="L32" s="191"/>
      <c r="M32" s="192"/>
      <c r="N32" s="193"/>
      <c r="O32" s="194"/>
      <c r="P32" s="195"/>
      <c r="Q32" s="196"/>
      <c r="R32" s="197"/>
      <c r="S32" s="187"/>
      <c r="T32" s="198"/>
      <c r="U32" s="199"/>
      <c r="V32" s="200"/>
      <c r="W32" s="197"/>
      <c r="X32" s="201">
        <f t="shared" si="2"/>
        <v>0</v>
      </c>
      <c r="Y32" s="179"/>
      <c r="Z32" s="180">
        <v>1.25</v>
      </c>
      <c r="AA32" s="181">
        <f t="shared" si="3"/>
        <v>0</v>
      </c>
      <c r="AB32" s="5"/>
      <c r="AC32" s="8"/>
    </row>
    <row r="33" spans="1:29" ht="100" customHeight="1">
      <c r="A33" s="157"/>
      <c r="B33" s="453"/>
      <c r="C33" s="510" t="s">
        <v>378</v>
      </c>
      <c r="D33" s="486" t="s">
        <v>373</v>
      </c>
      <c r="E33" s="486">
        <v>10</v>
      </c>
      <c r="F33" s="349">
        <v>150</v>
      </c>
      <c r="G33" s="185">
        <v>2018</v>
      </c>
      <c r="H33" s="454"/>
      <c r="I33" s="455"/>
      <c r="J33" s="456"/>
      <c r="K33" s="457"/>
      <c r="L33" s="458"/>
      <c r="M33" s="459"/>
      <c r="N33" s="460"/>
      <c r="O33" s="461"/>
      <c r="P33" s="462"/>
      <c r="Q33" s="463"/>
      <c r="R33" s="464"/>
      <c r="S33" s="454"/>
      <c r="T33" s="465"/>
      <c r="U33" s="466"/>
      <c r="V33" s="467"/>
      <c r="W33" s="464"/>
      <c r="X33" s="201">
        <f>((SUM(H33:R33))+((SUM(S33:V33)*1.05))+(W33*1.15))*F33</f>
        <v>0</v>
      </c>
      <c r="Y33" s="179"/>
      <c r="Z33" s="180">
        <v>2.12</v>
      </c>
      <c r="AA33" s="181">
        <f>SUM(H33:W33)*Z33</f>
        <v>0</v>
      </c>
      <c r="AB33" s="5"/>
      <c r="AC33" s="8"/>
    </row>
    <row r="34" spans="1:29" ht="100" customHeight="1">
      <c r="A34" s="157"/>
      <c r="B34" s="182"/>
      <c r="C34" s="348" t="s">
        <v>250</v>
      </c>
      <c r="D34" s="305" t="s">
        <v>249</v>
      </c>
      <c r="E34" s="185">
        <v>20</v>
      </c>
      <c r="F34" s="349">
        <v>110</v>
      </c>
      <c r="G34" s="185">
        <v>2006</v>
      </c>
      <c r="H34" s="187"/>
      <c r="I34" s="188"/>
      <c r="J34" s="189"/>
      <c r="K34" s="190"/>
      <c r="L34" s="191"/>
      <c r="M34" s="192"/>
      <c r="N34" s="193"/>
      <c r="O34" s="194"/>
      <c r="P34" s="195"/>
      <c r="Q34" s="196"/>
      <c r="R34" s="197"/>
      <c r="S34" s="187"/>
      <c r="T34" s="198"/>
      <c r="U34" s="199"/>
      <c r="V34" s="200"/>
      <c r="W34" s="197"/>
      <c r="X34" s="201">
        <f t="shared" si="2"/>
        <v>0</v>
      </c>
      <c r="Y34" s="179"/>
      <c r="Z34" s="180">
        <v>2.41</v>
      </c>
      <c r="AA34" s="181">
        <f t="shared" si="3"/>
        <v>0</v>
      </c>
      <c r="AB34" s="5"/>
      <c r="AC34" s="8"/>
    </row>
    <row r="35" spans="1:29" ht="100" customHeight="1">
      <c r="A35" s="157"/>
      <c r="B35" s="202"/>
      <c r="C35" s="510" t="s">
        <v>379</v>
      </c>
      <c r="D35" s="486" t="s">
        <v>272</v>
      </c>
      <c r="E35" s="486">
        <v>10</v>
      </c>
      <c r="F35" s="351">
        <v>72.5</v>
      </c>
      <c r="G35" s="185">
        <v>2019</v>
      </c>
      <c r="H35" s="207"/>
      <c r="I35" s="208"/>
      <c r="J35" s="209"/>
      <c r="K35" s="210"/>
      <c r="L35" s="211"/>
      <c r="M35" s="212"/>
      <c r="N35" s="213"/>
      <c r="O35" s="214"/>
      <c r="P35" s="215"/>
      <c r="Q35" s="216"/>
      <c r="R35" s="217"/>
      <c r="S35" s="207"/>
      <c r="T35" s="218"/>
      <c r="U35" s="219"/>
      <c r="V35" s="220"/>
      <c r="W35" s="217"/>
      <c r="X35" s="201">
        <f>((SUM(H35:R35))+((SUM(S35:V35)*1.05))+(W35*1.15))*F35</f>
        <v>0</v>
      </c>
      <c r="Y35" s="179"/>
      <c r="Z35" s="180">
        <v>1.04</v>
      </c>
      <c r="AA35" s="181">
        <f>SUM(H35:W35)*Z35</f>
        <v>0</v>
      </c>
      <c r="AB35" s="5"/>
      <c r="AC35" s="8"/>
    </row>
    <row r="36" spans="1:29" ht="100" customHeight="1">
      <c r="A36" s="157"/>
      <c r="B36" s="182"/>
      <c r="C36" s="348" t="s">
        <v>251</v>
      </c>
      <c r="D36" s="305" t="s">
        <v>252</v>
      </c>
      <c r="E36" s="185">
        <v>20</v>
      </c>
      <c r="F36" s="349">
        <v>85</v>
      </c>
      <c r="G36" s="185">
        <v>2012</v>
      </c>
      <c r="H36" s="187"/>
      <c r="I36" s="188"/>
      <c r="J36" s="189"/>
      <c r="K36" s="190"/>
      <c r="L36" s="191"/>
      <c r="M36" s="192"/>
      <c r="N36" s="193"/>
      <c r="O36" s="194"/>
      <c r="P36" s="195"/>
      <c r="Q36" s="196"/>
      <c r="R36" s="197"/>
      <c r="S36" s="187"/>
      <c r="T36" s="198"/>
      <c r="U36" s="199"/>
      <c r="V36" s="200"/>
      <c r="W36" s="197"/>
      <c r="X36" s="201">
        <f t="shared" si="2"/>
        <v>0</v>
      </c>
      <c r="Y36" s="179"/>
      <c r="Z36" s="180">
        <v>3.42</v>
      </c>
      <c r="AA36" s="181">
        <f t="shared" si="3"/>
        <v>0</v>
      </c>
      <c r="AB36" s="5"/>
      <c r="AC36" s="8"/>
    </row>
    <row r="37" spans="1:29" ht="100" customHeight="1">
      <c r="A37" s="157"/>
      <c r="B37" s="182"/>
      <c r="C37" s="348" t="s">
        <v>253</v>
      </c>
      <c r="D37" s="305" t="s">
        <v>254</v>
      </c>
      <c r="E37" s="185">
        <v>25</v>
      </c>
      <c r="F37" s="349">
        <v>125</v>
      </c>
      <c r="G37" s="185">
        <v>2007</v>
      </c>
      <c r="H37" s="187"/>
      <c r="I37" s="188"/>
      <c r="J37" s="189"/>
      <c r="K37" s="190"/>
      <c r="L37" s="191"/>
      <c r="M37" s="192"/>
      <c r="N37" s="193"/>
      <c r="O37" s="194"/>
      <c r="P37" s="195"/>
      <c r="Q37" s="196"/>
      <c r="R37" s="197"/>
      <c r="S37" s="187"/>
      <c r="T37" s="198"/>
      <c r="U37" s="199"/>
      <c r="V37" s="200"/>
      <c r="W37" s="197"/>
      <c r="X37" s="201">
        <f t="shared" si="2"/>
        <v>0</v>
      </c>
      <c r="Y37" s="179"/>
      <c r="Z37" s="180">
        <v>0.97</v>
      </c>
      <c r="AA37" s="181">
        <f t="shared" si="3"/>
        <v>0</v>
      </c>
      <c r="AB37" s="5"/>
      <c r="AC37" s="8"/>
    </row>
    <row r="38" spans="1:29" ht="100" customHeight="1">
      <c r="A38" s="157"/>
      <c r="B38" s="453"/>
      <c r="C38" s="348" t="s">
        <v>255</v>
      </c>
      <c r="D38" s="305" t="s">
        <v>254</v>
      </c>
      <c r="E38" s="185">
        <v>35</v>
      </c>
      <c r="F38" s="349">
        <v>97.5</v>
      </c>
      <c r="G38" s="185">
        <v>2008</v>
      </c>
      <c r="H38" s="454"/>
      <c r="I38" s="455"/>
      <c r="J38" s="456"/>
      <c r="K38" s="457"/>
      <c r="L38" s="458"/>
      <c r="M38" s="459"/>
      <c r="N38" s="460"/>
      <c r="O38" s="461"/>
      <c r="P38" s="462"/>
      <c r="Q38" s="463"/>
      <c r="R38" s="464"/>
      <c r="S38" s="454"/>
      <c r="T38" s="465"/>
      <c r="U38" s="466"/>
      <c r="V38" s="467"/>
      <c r="W38" s="464"/>
      <c r="X38" s="201">
        <f t="shared" si="2"/>
        <v>0</v>
      </c>
      <c r="Y38" s="179"/>
      <c r="Z38" s="180">
        <v>2</v>
      </c>
      <c r="AA38" s="181">
        <f t="shared" si="3"/>
        <v>0</v>
      </c>
      <c r="AB38" s="5"/>
      <c r="AC38" s="8"/>
    </row>
    <row r="39" spans="1:29" ht="30" customHeight="1">
      <c r="A39" s="5"/>
      <c r="B39" s="44"/>
      <c r="C39" s="222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502" t="s">
        <v>338</v>
      </c>
      <c r="X39" s="488">
        <f>SUM(X19:X38)</f>
        <v>0</v>
      </c>
      <c r="Y39" s="8"/>
      <c r="Z39" s="5"/>
      <c r="AA39" s="8"/>
      <c r="AB39" s="5"/>
      <c r="AC39" s="8"/>
    </row>
    <row r="40" spans="1:29" ht="40.25" customHeight="1">
      <c r="A40" s="5"/>
      <c r="B40" s="444"/>
      <c r="C40" s="104"/>
      <c r="D40" s="444"/>
      <c r="E40" s="444"/>
      <c r="F40" s="444"/>
      <c r="G40" s="444"/>
      <c r="H40" s="444"/>
      <c r="I40" s="444"/>
      <c r="J40" s="444"/>
      <c r="K40" s="444"/>
      <c r="L40" s="444"/>
      <c r="M40" s="444"/>
      <c r="N40" s="444"/>
      <c r="O40" s="444"/>
      <c r="P40" s="444"/>
      <c r="Q40" s="444"/>
      <c r="R40" s="444"/>
      <c r="S40" s="444"/>
      <c r="T40" s="444"/>
      <c r="U40" s="444"/>
      <c r="V40" s="444"/>
      <c r="W40" s="444"/>
      <c r="X40" s="444"/>
      <c r="Y40" s="8"/>
      <c r="Z40" s="5"/>
      <c r="AA40" s="8"/>
      <c r="AB40" s="5"/>
      <c r="AC40" s="8"/>
    </row>
    <row r="41" spans="1:29" ht="26.75" customHeight="1">
      <c r="A41" s="9"/>
      <c r="B41" s="22"/>
      <c r="C41" s="223"/>
      <c r="D41" s="22"/>
      <c r="E41" s="22"/>
      <c r="F41" s="22"/>
      <c r="G41" s="16" t="s">
        <v>256</v>
      </c>
      <c r="H41" s="224">
        <f t="shared" ref="H41:W41" si="4">SUMPRODUCT(H7:H38,$E7:$E38)</f>
        <v>0</v>
      </c>
      <c r="I41" s="225">
        <f t="shared" si="4"/>
        <v>0</v>
      </c>
      <c r="J41" s="226">
        <f t="shared" si="4"/>
        <v>0</v>
      </c>
      <c r="K41" s="227">
        <f t="shared" si="4"/>
        <v>0</v>
      </c>
      <c r="L41" s="228">
        <f t="shared" si="4"/>
        <v>0</v>
      </c>
      <c r="M41" s="229">
        <f t="shared" si="4"/>
        <v>0</v>
      </c>
      <c r="N41" s="230">
        <f t="shared" si="4"/>
        <v>0</v>
      </c>
      <c r="O41" s="231">
        <f t="shared" si="4"/>
        <v>0</v>
      </c>
      <c r="P41" s="232">
        <f t="shared" si="4"/>
        <v>0</v>
      </c>
      <c r="Q41" s="233">
        <f t="shared" si="4"/>
        <v>0</v>
      </c>
      <c r="R41" s="234">
        <f t="shared" si="4"/>
        <v>0</v>
      </c>
      <c r="S41" s="224">
        <f t="shared" si="4"/>
        <v>0</v>
      </c>
      <c r="T41" s="225">
        <f t="shared" si="4"/>
        <v>0</v>
      </c>
      <c r="U41" s="235">
        <f t="shared" si="4"/>
        <v>0</v>
      </c>
      <c r="V41" s="236">
        <f t="shared" si="4"/>
        <v>0</v>
      </c>
      <c r="W41" s="234">
        <f t="shared" si="4"/>
        <v>0</v>
      </c>
      <c r="X41" s="22"/>
      <c r="Y41" s="11"/>
      <c r="Z41" s="9"/>
      <c r="AA41" s="11"/>
      <c r="AB41" s="5"/>
      <c r="AC41" s="8"/>
    </row>
    <row r="42" spans="1:29" ht="15" customHeight="1">
      <c r="A42" s="5"/>
      <c r="B42" s="7"/>
      <c r="C42" s="104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102"/>
      <c r="S42" s="102"/>
      <c r="T42" s="102"/>
      <c r="U42" s="102"/>
      <c r="V42" s="7"/>
      <c r="W42" s="7"/>
      <c r="X42" s="7"/>
      <c r="Y42" s="8"/>
      <c r="Z42" s="5"/>
      <c r="AA42" s="8"/>
      <c r="AB42" s="5"/>
      <c r="AC42" s="8"/>
    </row>
    <row r="43" spans="1:29" ht="20" customHeight="1">
      <c r="A43" s="5"/>
      <c r="B43" s="7"/>
      <c r="C43" s="104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102"/>
      <c r="S43" s="102"/>
      <c r="T43" s="102"/>
      <c r="U43" s="693"/>
      <c r="V43" s="690" t="s">
        <v>257</v>
      </c>
      <c r="W43" s="690"/>
      <c r="X43" s="694">
        <f>SUM(X19:X38)+SUM(X7:X15)</f>
        <v>0</v>
      </c>
      <c r="Y43" s="8"/>
      <c r="Z43" s="5"/>
      <c r="AA43" s="8"/>
      <c r="AB43" s="5"/>
      <c r="AC43" s="8"/>
    </row>
    <row r="44" spans="1:29" ht="21" customHeight="1">
      <c r="A44" s="5"/>
      <c r="B44" s="7"/>
      <c r="C44" s="104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102"/>
      <c r="S44" s="102"/>
      <c r="T44" s="102"/>
      <c r="U44" s="695"/>
      <c r="V44" s="690" t="s">
        <v>258</v>
      </c>
      <c r="W44" s="690"/>
      <c r="X44" s="691">
        <f>SUM(H41:W41)</f>
        <v>0</v>
      </c>
      <c r="Y44" s="8"/>
      <c r="Z44" s="5"/>
      <c r="AA44" s="8"/>
      <c r="AB44" s="5"/>
      <c r="AC44" s="8"/>
    </row>
    <row r="45" spans="1:29" ht="20" customHeight="1">
      <c r="A45" s="120"/>
      <c r="B45" s="121"/>
      <c r="C45" s="240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3"/>
      <c r="S45" s="123"/>
      <c r="T45" s="123"/>
      <c r="U45" s="696"/>
      <c r="V45" s="697" t="s">
        <v>259</v>
      </c>
      <c r="W45" s="697"/>
      <c r="X45" s="698">
        <f>SUM(AA7:AA38)</f>
        <v>0</v>
      </c>
      <c r="Y45" s="125"/>
      <c r="Z45" s="120"/>
      <c r="AA45" s="125"/>
      <c r="AB45" s="120"/>
      <c r="AC45" s="125"/>
    </row>
  </sheetData>
  <mergeCells count="2">
    <mergeCell ref="B2:X2"/>
    <mergeCell ref="B1:X1"/>
  </mergeCells>
  <pageMargins left="0.69999998807907104" right="0.69999998807907104" top="0.78740197420120239" bottom="0.78740197420120239" header="0.30000001192092896" footer="0.30000001192092896"/>
  <pageSetup paperSize="0" orientation="portrait" horizontalDpi="0" verticalDpi="2048"/>
  <headerFooter alignWithMargins="0">
    <oddFooter>&amp;C&amp;"Helvetica Neue,Regular"&amp;12&amp;K000000&amp;P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63"/>
  <sheetViews>
    <sheetView showGridLines="0" workbookViewId="0">
      <selection activeCell="E38" sqref="E38"/>
    </sheetView>
  </sheetViews>
  <sheetFormatPr baseColWidth="10" defaultRowHeight="15" customHeight="1"/>
  <cols>
    <col min="1" max="1" width="3.5" style="1" customWidth="1"/>
    <col min="2" max="2" width="30" style="1" customWidth="1"/>
    <col min="3" max="3" width="19.5" style="1" customWidth="1"/>
    <col min="4" max="4" width="13.6640625" style="1" customWidth="1"/>
    <col min="5" max="5" width="8" style="1" customWidth="1"/>
    <col min="6" max="6" width="11.5" style="1" customWidth="1"/>
    <col min="7" max="7" width="8" style="1" customWidth="1"/>
    <col min="8" max="17" width="5" style="1" customWidth="1"/>
    <col min="18" max="18" width="5.33203125" style="1" customWidth="1"/>
    <col min="19" max="20" width="5" style="1" customWidth="1"/>
    <col min="21" max="22" width="5.5" style="1" customWidth="1"/>
    <col min="23" max="23" width="13.6640625" style="1" customWidth="1"/>
    <col min="24" max="24" width="11.5" style="1" customWidth="1"/>
    <col min="25" max="31" width="10.83203125" style="1" hidden="1" customWidth="1"/>
    <col min="32" max="256" width="10.83203125" style="1" customWidth="1"/>
  </cols>
  <sheetData>
    <row r="1" spans="1:30" ht="150.5" customHeight="1">
      <c r="A1" s="2"/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4"/>
      <c r="Y1" s="2"/>
      <c r="Z1" s="4"/>
      <c r="AA1" s="2"/>
      <c r="AB1" s="4"/>
    </row>
    <row r="2" spans="1:30" ht="100" customHeight="1">
      <c r="A2" s="5"/>
      <c r="B2" s="762" t="s">
        <v>260</v>
      </c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  <c r="N2" s="763"/>
      <c r="O2" s="763"/>
      <c r="P2" s="763"/>
      <c r="Q2" s="763"/>
      <c r="R2" s="763"/>
      <c r="S2" s="763"/>
      <c r="T2" s="763"/>
      <c r="U2" s="763"/>
      <c r="V2" s="763"/>
      <c r="W2" s="763"/>
      <c r="X2" s="8"/>
      <c r="Y2" s="5"/>
      <c r="Z2" s="8"/>
      <c r="AA2" s="5"/>
      <c r="AB2" s="8"/>
    </row>
    <row r="3" spans="1:30" ht="74.5" customHeight="1">
      <c r="A3" s="352"/>
      <c r="B3" s="353"/>
      <c r="C3" s="354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5"/>
      <c r="S3" s="353"/>
      <c r="T3" s="355"/>
      <c r="U3" s="355"/>
      <c r="V3" s="355"/>
      <c r="W3" s="353"/>
      <c r="X3" s="356"/>
      <c r="Y3" s="352"/>
      <c r="Z3" s="356"/>
      <c r="AA3" s="5"/>
      <c r="AB3" s="8"/>
    </row>
    <row r="4" spans="1:30" ht="60.25" customHeight="1">
      <c r="A4" s="126"/>
      <c r="B4" s="127"/>
      <c r="C4" s="128" t="s">
        <v>68</v>
      </c>
      <c r="D4" s="128" t="s">
        <v>69</v>
      </c>
      <c r="E4" s="128" t="s">
        <v>70</v>
      </c>
      <c r="F4" s="128" t="s">
        <v>71</v>
      </c>
      <c r="G4" s="128" t="s">
        <v>72</v>
      </c>
      <c r="H4" s="357" t="s">
        <v>261</v>
      </c>
      <c r="I4" s="358" t="s">
        <v>316</v>
      </c>
      <c r="J4" s="359" t="s">
        <v>75</v>
      </c>
      <c r="K4" s="360" t="s">
        <v>262</v>
      </c>
      <c r="L4" s="361" t="s">
        <v>77</v>
      </c>
      <c r="M4" s="362" t="s">
        <v>78</v>
      </c>
      <c r="N4" s="363" t="s">
        <v>263</v>
      </c>
      <c r="O4" s="364" t="s">
        <v>81</v>
      </c>
      <c r="P4" s="365" t="s">
        <v>82</v>
      </c>
      <c r="Q4" s="366" t="s">
        <v>264</v>
      </c>
      <c r="R4" s="357" t="s">
        <v>84</v>
      </c>
      <c r="S4" s="358" t="s">
        <v>85</v>
      </c>
      <c r="T4" s="367" t="s">
        <v>86</v>
      </c>
      <c r="U4" s="368" t="s">
        <v>87</v>
      </c>
      <c r="V4" s="366" t="s">
        <v>234</v>
      </c>
      <c r="W4" s="127"/>
      <c r="X4" s="142"/>
      <c r="Y4" s="143" t="s">
        <v>89</v>
      </c>
      <c r="Z4" s="144" t="s">
        <v>90</v>
      </c>
      <c r="AA4" s="5"/>
      <c r="AB4" s="8"/>
    </row>
    <row r="5" spans="1:30" ht="31" customHeight="1">
      <c r="A5" s="5"/>
      <c r="B5" s="7"/>
      <c r="C5" s="145"/>
      <c r="D5" s="146"/>
      <c r="E5" s="146"/>
      <c r="F5" s="147"/>
      <c r="G5" s="369"/>
      <c r="H5" s="860" t="s">
        <v>58</v>
      </c>
      <c r="I5" s="861"/>
      <c r="J5" s="861"/>
      <c r="K5" s="861"/>
      <c r="L5" s="861"/>
      <c r="M5" s="861"/>
      <c r="N5" s="861"/>
      <c r="O5" s="861"/>
      <c r="P5" s="861"/>
      <c r="Q5" s="861"/>
      <c r="R5" s="861"/>
      <c r="S5" s="861"/>
      <c r="T5" s="861"/>
      <c r="U5" s="861"/>
      <c r="V5" s="370"/>
      <c r="W5" s="371"/>
      <c r="X5" s="8"/>
      <c r="Y5" s="149"/>
      <c r="Z5" s="150"/>
      <c r="AA5" s="5"/>
      <c r="AB5" s="8"/>
    </row>
    <row r="6" spans="1:30" ht="9" customHeight="1">
      <c r="A6" s="5"/>
      <c r="B6" s="7"/>
      <c r="C6" s="145"/>
      <c r="D6" s="146"/>
      <c r="E6" s="146"/>
      <c r="F6" s="147"/>
      <c r="G6" s="7"/>
      <c r="H6" s="372"/>
      <c r="I6" s="372"/>
      <c r="J6" s="372"/>
      <c r="K6" s="372"/>
      <c r="L6" s="372"/>
      <c r="M6" s="372"/>
      <c r="N6" s="372"/>
      <c r="O6" s="372"/>
      <c r="P6" s="372"/>
      <c r="Q6" s="373"/>
      <c r="R6" s="374"/>
      <c r="S6" s="374"/>
      <c r="T6" s="373"/>
      <c r="U6" s="372"/>
      <c r="V6" s="372"/>
      <c r="W6" s="7"/>
      <c r="X6" s="8"/>
      <c r="Y6" s="149"/>
      <c r="Z6" s="150"/>
      <c r="AA6" s="5"/>
      <c r="AB6" s="8"/>
    </row>
    <row r="7" spans="1:30" ht="9" customHeight="1">
      <c r="A7" s="5"/>
      <c r="B7" s="444"/>
      <c r="C7" s="145"/>
      <c r="D7" s="447"/>
      <c r="E7" s="447"/>
      <c r="F7" s="147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148"/>
      <c r="R7" s="102"/>
      <c r="S7" s="102"/>
      <c r="T7" s="148"/>
      <c r="U7" s="444"/>
      <c r="V7" s="444"/>
      <c r="W7" s="444"/>
      <c r="X7" s="8"/>
      <c r="Y7" s="149"/>
      <c r="Z7" s="150"/>
      <c r="AA7" s="5"/>
      <c r="AB7" s="8"/>
    </row>
    <row r="8" spans="1:30" ht="9" customHeight="1">
      <c r="A8" s="5"/>
      <c r="B8" s="444"/>
      <c r="C8" s="145"/>
      <c r="D8" s="447"/>
      <c r="E8" s="447"/>
      <c r="F8" s="147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148"/>
      <c r="R8" s="102"/>
      <c r="S8" s="102"/>
      <c r="T8" s="148"/>
      <c r="U8" s="444"/>
      <c r="V8" s="444"/>
      <c r="W8" s="444"/>
      <c r="X8" s="8"/>
      <c r="Y8" s="149"/>
      <c r="Z8" s="150"/>
      <c r="AA8" s="5"/>
      <c r="AB8" s="8"/>
    </row>
    <row r="9" spans="1:30" ht="9" customHeight="1">
      <c r="A9" s="5"/>
      <c r="B9" s="444"/>
      <c r="C9" s="145"/>
      <c r="D9" s="447"/>
      <c r="E9" s="447"/>
      <c r="F9" s="147"/>
      <c r="G9" s="444"/>
      <c r="H9" s="444"/>
      <c r="I9" s="444"/>
      <c r="J9" s="444"/>
      <c r="K9" s="444"/>
      <c r="L9" s="444"/>
      <c r="M9" s="444"/>
      <c r="N9" s="444"/>
      <c r="O9" s="444"/>
      <c r="P9" s="444"/>
      <c r="Q9" s="148"/>
      <c r="R9" s="102"/>
      <c r="S9" s="102"/>
      <c r="T9" s="148"/>
      <c r="U9" s="444"/>
      <c r="V9" s="444"/>
      <c r="W9" s="444"/>
      <c r="X9" s="8"/>
      <c r="Y9" s="149"/>
      <c r="Z9" s="150"/>
      <c r="AA9" s="5"/>
      <c r="AB9" s="8"/>
    </row>
    <row r="10" spans="1:30" ht="80" customHeight="1">
      <c r="A10" s="5"/>
      <c r="B10" s="375" t="s">
        <v>366</v>
      </c>
      <c r="C10" s="145"/>
      <c r="D10" s="447"/>
      <c r="E10" s="447"/>
      <c r="F10" s="147"/>
      <c r="G10" s="444"/>
      <c r="H10" s="444"/>
      <c r="I10" s="444"/>
      <c r="J10" s="444"/>
      <c r="K10" s="444"/>
      <c r="L10" s="444"/>
      <c r="M10" s="444"/>
      <c r="N10" s="444"/>
      <c r="O10" s="444"/>
      <c r="P10" s="444"/>
      <c r="Q10" s="148"/>
      <c r="R10" s="102"/>
      <c r="S10" s="102"/>
      <c r="T10" s="148"/>
      <c r="U10" s="444"/>
      <c r="V10" s="444"/>
      <c r="W10" s="444"/>
      <c r="X10" s="8"/>
      <c r="Y10" s="149"/>
      <c r="Z10" s="150"/>
      <c r="AA10" s="5"/>
      <c r="AB10" s="8"/>
    </row>
    <row r="11" spans="1:30" ht="100" customHeight="1">
      <c r="A11" s="5"/>
      <c r="B11" s="182"/>
      <c r="C11" s="183" t="s">
        <v>317</v>
      </c>
      <c r="D11" s="305" t="s">
        <v>271</v>
      </c>
      <c r="E11" s="185">
        <v>1</v>
      </c>
      <c r="F11" s="349">
        <v>12</v>
      </c>
      <c r="G11" s="377">
        <v>3198</v>
      </c>
      <c r="H11" s="582"/>
      <c r="I11" s="583"/>
      <c r="J11" s="584"/>
      <c r="K11" s="585"/>
      <c r="L11" s="586"/>
      <c r="M11" s="587"/>
      <c r="N11" s="588"/>
      <c r="O11" s="589"/>
      <c r="P11" s="590"/>
      <c r="Q11" s="591"/>
      <c r="R11" s="582"/>
      <c r="S11" s="592"/>
      <c r="T11" s="585"/>
      <c r="U11" s="593"/>
      <c r="V11" s="594"/>
      <c r="W11" s="201">
        <f t="shared" ref="W11" si="0">((SUM(H11:Q11))+((SUM(R11:U11)*1.05))+(V11*1.15))*F11</f>
        <v>0</v>
      </c>
      <c r="X11" s="8"/>
      <c r="Y11" s="180">
        <v>1</v>
      </c>
      <c r="Z11" s="181">
        <f>SUM(H11:V11)*Y11</f>
        <v>0</v>
      </c>
      <c r="AA11" s="5"/>
      <c r="AB11" s="8"/>
    </row>
    <row r="12" spans="1:30" ht="100" customHeight="1">
      <c r="A12" s="5"/>
      <c r="B12" s="182"/>
      <c r="C12" s="183" t="s">
        <v>485</v>
      </c>
      <c r="D12" s="305" t="s">
        <v>318</v>
      </c>
      <c r="E12" s="185">
        <v>1</v>
      </c>
      <c r="F12" s="349">
        <v>19</v>
      </c>
      <c r="G12" s="377">
        <v>3199</v>
      </c>
      <c r="H12" s="582"/>
      <c r="I12" s="583"/>
      <c r="J12" s="584"/>
      <c r="K12" s="585"/>
      <c r="L12" s="586"/>
      <c r="M12" s="587"/>
      <c r="N12" s="588"/>
      <c r="O12" s="589"/>
      <c r="P12" s="590"/>
      <c r="Q12" s="591"/>
      <c r="R12" s="582"/>
      <c r="S12" s="592"/>
      <c r="T12" s="585"/>
      <c r="U12" s="593"/>
      <c r="V12" s="594"/>
      <c r="W12" s="201">
        <f t="shared" ref="W12" si="1">((SUM(H12:Q12))+((SUM(R12:U12)*1.05))+(V12*1.15))*F12</f>
        <v>0</v>
      </c>
      <c r="X12" s="8"/>
      <c r="Y12" s="180">
        <v>1.5</v>
      </c>
      <c r="Z12" s="181">
        <f>SUM(H12:V12)*Y12</f>
        <v>0</v>
      </c>
      <c r="AA12" s="5"/>
      <c r="AB12" s="8"/>
    </row>
    <row r="13" spans="1:30" ht="163" customHeight="1">
      <c r="A13" s="5"/>
      <c r="B13" s="182"/>
      <c r="C13" s="183" t="s">
        <v>484</v>
      </c>
      <c r="D13" s="305" t="s">
        <v>318</v>
      </c>
      <c r="E13" s="185">
        <v>1</v>
      </c>
      <c r="F13" s="581">
        <f>IF((SUM(H13:V13)&gt;49),AA13+AD13,AA13+AC13)</f>
        <v>24</v>
      </c>
      <c r="G13" s="377">
        <v>3197</v>
      </c>
      <c r="H13" s="582"/>
      <c r="I13" s="583"/>
      <c r="J13" s="584"/>
      <c r="K13" s="585"/>
      <c r="L13" s="586"/>
      <c r="M13" s="587"/>
      <c r="N13" s="588"/>
      <c r="O13" s="589"/>
      <c r="P13" s="590"/>
      <c r="Q13" s="591"/>
      <c r="R13" s="582"/>
      <c r="S13" s="592"/>
      <c r="T13" s="585"/>
      <c r="U13" s="593"/>
      <c r="V13" s="594"/>
      <c r="W13" s="201">
        <f>(((SUM(H13:Q13))+((SUM(R13:U13)*1.05))+(V13*1.15))*F13)+IF((SUM(H13:V13)&gt;0),AB13,0)</f>
        <v>0</v>
      </c>
      <c r="X13" s="8"/>
      <c r="Y13" s="180">
        <v>1.5</v>
      </c>
      <c r="Z13" s="181">
        <f>SUM(H13:V13)*Y13</f>
        <v>0</v>
      </c>
      <c r="AA13" s="578">
        <v>19</v>
      </c>
      <c r="AB13" s="579">
        <v>12.9</v>
      </c>
      <c r="AC13" s="580">
        <v>5</v>
      </c>
      <c r="AD13" s="580">
        <v>2.5</v>
      </c>
    </row>
    <row r="14" spans="1:30" ht="26" customHeight="1">
      <c r="A14" s="5"/>
      <c r="B14" s="444"/>
      <c r="C14" s="145"/>
      <c r="D14" s="447"/>
      <c r="E14" s="447"/>
      <c r="F14" s="147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148"/>
      <c r="R14" s="102"/>
      <c r="S14" s="102"/>
      <c r="T14" s="148"/>
      <c r="U14" s="444"/>
      <c r="V14" s="507" t="s">
        <v>371</v>
      </c>
      <c r="W14" s="147">
        <f>SUM(W11:W13)</f>
        <v>0</v>
      </c>
      <c r="X14" s="8"/>
      <c r="Y14" s="149"/>
      <c r="Z14" s="150"/>
      <c r="AA14" s="574" t="s">
        <v>480</v>
      </c>
      <c r="AB14" s="575" t="s">
        <v>481</v>
      </c>
      <c r="AC14" s="576" t="s">
        <v>482</v>
      </c>
      <c r="AD14" s="577" t="s">
        <v>483</v>
      </c>
    </row>
    <row r="15" spans="1:30" ht="26" customHeight="1">
      <c r="A15" s="5"/>
      <c r="B15" s="444"/>
      <c r="C15" s="145"/>
      <c r="D15" s="447"/>
      <c r="E15" s="447"/>
      <c r="F15" s="147"/>
      <c r="G15" s="444"/>
      <c r="H15" s="444"/>
      <c r="I15" s="444"/>
      <c r="J15" s="444"/>
      <c r="K15" s="444"/>
      <c r="L15" s="444"/>
      <c r="M15" s="444"/>
      <c r="N15" s="444"/>
      <c r="O15" s="444"/>
      <c r="P15" s="444"/>
      <c r="Q15" s="148"/>
      <c r="R15" s="102"/>
      <c r="S15" s="102"/>
      <c r="T15" s="148"/>
      <c r="U15" s="444"/>
      <c r="V15" s="444"/>
      <c r="W15" s="147"/>
      <c r="X15" s="8"/>
      <c r="Y15" s="149"/>
      <c r="Z15" s="150"/>
      <c r="AA15" s="5"/>
      <c r="AB15" s="8"/>
    </row>
    <row r="16" spans="1:30" ht="61" customHeight="1">
      <c r="A16" s="5"/>
      <c r="B16" s="444"/>
      <c r="C16" s="145"/>
      <c r="D16" s="447"/>
      <c r="E16" s="447"/>
      <c r="F16" s="147"/>
      <c r="G16" s="444"/>
      <c r="H16" s="444"/>
      <c r="I16" s="444"/>
      <c r="J16" s="444"/>
      <c r="K16" s="444"/>
      <c r="L16" s="444"/>
      <c r="M16" s="444"/>
      <c r="N16" s="444"/>
      <c r="O16" s="444"/>
      <c r="P16" s="444"/>
      <c r="Q16" s="148"/>
      <c r="R16" s="102"/>
      <c r="S16" s="102"/>
      <c r="T16" s="148"/>
      <c r="U16" s="444"/>
      <c r="V16" s="444"/>
      <c r="W16" s="444"/>
      <c r="X16" s="8"/>
      <c r="Y16" s="149"/>
      <c r="Z16" s="150"/>
      <c r="AA16" s="5"/>
      <c r="AB16" s="8"/>
    </row>
    <row r="17" spans="1:28" ht="60" customHeight="1">
      <c r="A17" s="5"/>
      <c r="B17" s="375" t="s">
        <v>337</v>
      </c>
      <c r="C17" s="152"/>
      <c r="D17" s="376"/>
      <c r="E17" s="153"/>
      <c r="F17" s="154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55"/>
      <c r="R17" s="156"/>
      <c r="S17" s="156"/>
      <c r="T17" s="155"/>
      <c r="U17" s="10"/>
      <c r="V17" s="10"/>
      <c r="W17" s="10"/>
      <c r="X17" s="8"/>
      <c r="Y17" s="149"/>
      <c r="Z17" s="150"/>
      <c r="AA17" s="5"/>
      <c r="AB17" s="8"/>
    </row>
    <row r="18" spans="1:28" ht="100" customHeight="1">
      <c r="A18" s="157"/>
      <c r="B18" s="345"/>
      <c r="C18" s="159" t="s">
        <v>367</v>
      </c>
      <c r="D18" s="346" t="s">
        <v>265</v>
      </c>
      <c r="E18" s="161">
        <v>126</v>
      </c>
      <c r="F18" s="347">
        <v>1435</v>
      </c>
      <c r="G18" s="163" t="s">
        <v>266</v>
      </c>
      <c r="H18" s="595"/>
      <c r="I18" s="596"/>
      <c r="J18" s="597"/>
      <c r="K18" s="598"/>
      <c r="L18" s="599"/>
      <c r="M18" s="600"/>
      <c r="N18" s="601"/>
      <c r="O18" s="602"/>
      <c r="P18" s="603"/>
      <c r="Q18" s="604"/>
      <c r="R18" s="595"/>
      <c r="S18" s="605"/>
      <c r="T18" s="598"/>
      <c r="U18" s="606"/>
      <c r="V18" s="604"/>
      <c r="W18" s="178">
        <f t="shared" ref="W18:W33" si="2">((SUM(H18:Q18))+((SUM(R18:U18)*1.05))+(V18*1.15))*F18</f>
        <v>0</v>
      </c>
      <c r="X18" s="179"/>
      <c r="Y18" s="180">
        <v>135.4</v>
      </c>
      <c r="Z18" s="181">
        <f t="shared" ref="Z18:Z33" si="3">SUM(H18:V18)*Y18</f>
        <v>0</v>
      </c>
      <c r="AA18" s="5"/>
      <c r="AB18" s="8"/>
    </row>
    <row r="19" spans="1:28" ht="100" customHeight="1">
      <c r="A19" s="157"/>
      <c r="B19" s="182"/>
      <c r="C19" s="183" t="s">
        <v>323</v>
      </c>
      <c r="D19" s="305" t="s">
        <v>267</v>
      </c>
      <c r="E19" s="185">
        <v>1</v>
      </c>
      <c r="F19" s="349">
        <v>105</v>
      </c>
      <c r="G19" s="377">
        <v>3200</v>
      </c>
      <c r="H19" s="607"/>
      <c r="I19" s="608"/>
      <c r="J19" s="609"/>
      <c r="K19" s="610"/>
      <c r="L19" s="611"/>
      <c r="M19" s="612"/>
      <c r="N19" s="613"/>
      <c r="O19" s="614"/>
      <c r="P19" s="615"/>
      <c r="Q19" s="616"/>
      <c r="R19" s="607"/>
      <c r="S19" s="617"/>
      <c r="T19" s="610"/>
      <c r="U19" s="618"/>
      <c r="V19" s="616"/>
      <c r="W19" s="201">
        <f t="shared" si="2"/>
        <v>0</v>
      </c>
      <c r="X19" s="179"/>
      <c r="Y19" s="180">
        <v>12</v>
      </c>
      <c r="Z19" s="181">
        <f t="shared" si="3"/>
        <v>0</v>
      </c>
      <c r="AA19" s="5"/>
      <c r="AB19" s="8"/>
    </row>
    <row r="20" spans="1:28" ht="100" customHeight="1">
      <c r="A20" s="157"/>
      <c r="B20" s="182"/>
      <c r="C20" s="183" t="s">
        <v>324</v>
      </c>
      <c r="D20" s="305" t="s">
        <v>268</v>
      </c>
      <c r="E20" s="185">
        <v>3</v>
      </c>
      <c r="F20" s="349">
        <v>185</v>
      </c>
      <c r="G20" s="377">
        <v>3201</v>
      </c>
      <c r="H20" s="607"/>
      <c r="I20" s="608"/>
      <c r="J20" s="609"/>
      <c r="K20" s="610"/>
      <c r="L20" s="611"/>
      <c r="M20" s="612"/>
      <c r="N20" s="613"/>
      <c r="O20" s="614"/>
      <c r="P20" s="615"/>
      <c r="Q20" s="616"/>
      <c r="R20" s="607"/>
      <c r="S20" s="617"/>
      <c r="T20" s="610"/>
      <c r="U20" s="618"/>
      <c r="V20" s="616"/>
      <c r="W20" s="201">
        <f t="shared" si="2"/>
        <v>0</v>
      </c>
      <c r="X20" s="179"/>
      <c r="Y20" s="180">
        <v>19.5</v>
      </c>
      <c r="Z20" s="181">
        <f t="shared" si="3"/>
        <v>0</v>
      </c>
      <c r="AA20" s="5"/>
      <c r="AB20" s="8"/>
    </row>
    <row r="21" spans="1:28" ht="100" customHeight="1">
      <c r="A21" s="157"/>
      <c r="B21" s="182"/>
      <c r="C21" s="183" t="s">
        <v>325</v>
      </c>
      <c r="D21" s="305" t="s">
        <v>268</v>
      </c>
      <c r="E21" s="185">
        <v>3</v>
      </c>
      <c r="F21" s="349">
        <v>180</v>
      </c>
      <c r="G21" s="377">
        <v>3202</v>
      </c>
      <c r="H21" s="607"/>
      <c r="I21" s="608"/>
      <c r="J21" s="609"/>
      <c r="K21" s="610"/>
      <c r="L21" s="611"/>
      <c r="M21" s="612"/>
      <c r="N21" s="613"/>
      <c r="O21" s="614"/>
      <c r="P21" s="615"/>
      <c r="Q21" s="616"/>
      <c r="R21" s="607"/>
      <c r="S21" s="617"/>
      <c r="T21" s="610"/>
      <c r="U21" s="618"/>
      <c r="V21" s="616"/>
      <c r="W21" s="201">
        <f t="shared" si="2"/>
        <v>0</v>
      </c>
      <c r="X21" s="179"/>
      <c r="Y21" s="180">
        <v>18.5</v>
      </c>
      <c r="Z21" s="181">
        <f t="shared" si="3"/>
        <v>0</v>
      </c>
      <c r="AA21" s="5"/>
      <c r="AB21" s="8"/>
    </row>
    <row r="22" spans="1:28" ht="100" customHeight="1">
      <c r="A22" s="157"/>
      <c r="B22" s="182"/>
      <c r="C22" s="183" t="s">
        <v>326</v>
      </c>
      <c r="D22" s="305" t="s">
        <v>269</v>
      </c>
      <c r="E22" s="185">
        <v>5</v>
      </c>
      <c r="F22" s="349">
        <v>147.5</v>
      </c>
      <c r="G22" s="377">
        <v>3203</v>
      </c>
      <c r="H22" s="607"/>
      <c r="I22" s="608"/>
      <c r="J22" s="609"/>
      <c r="K22" s="610"/>
      <c r="L22" s="611"/>
      <c r="M22" s="612"/>
      <c r="N22" s="613"/>
      <c r="O22" s="614"/>
      <c r="P22" s="615"/>
      <c r="Q22" s="616"/>
      <c r="R22" s="607"/>
      <c r="S22" s="617"/>
      <c r="T22" s="610"/>
      <c r="U22" s="618"/>
      <c r="V22" s="616"/>
      <c r="W22" s="201">
        <f t="shared" si="2"/>
        <v>0</v>
      </c>
      <c r="X22" s="179"/>
      <c r="Y22" s="180">
        <v>16.100000000000001</v>
      </c>
      <c r="Z22" s="181">
        <f t="shared" si="3"/>
        <v>0</v>
      </c>
      <c r="AA22" s="5"/>
      <c r="AB22" s="8"/>
    </row>
    <row r="23" spans="1:28" ht="100" customHeight="1">
      <c r="A23" s="157"/>
      <c r="B23" s="182"/>
      <c r="C23" s="183" t="s">
        <v>327</v>
      </c>
      <c r="D23" s="305" t="s">
        <v>269</v>
      </c>
      <c r="E23" s="185">
        <v>4</v>
      </c>
      <c r="F23" s="349">
        <v>110</v>
      </c>
      <c r="G23" s="377">
        <v>3204</v>
      </c>
      <c r="H23" s="607"/>
      <c r="I23" s="608"/>
      <c r="J23" s="609"/>
      <c r="K23" s="610"/>
      <c r="L23" s="611"/>
      <c r="M23" s="612"/>
      <c r="N23" s="613"/>
      <c r="O23" s="614"/>
      <c r="P23" s="615"/>
      <c r="Q23" s="616"/>
      <c r="R23" s="607"/>
      <c r="S23" s="617"/>
      <c r="T23" s="610"/>
      <c r="U23" s="618"/>
      <c r="V23" s="616"/>
      <c r="W23" s="201">
        <f t="shared" si="2"/>
        <v>0</v>
      </c>
      <c r="X23" s="179"/>
      <c r="Y23" s="180">
        <v>11.5</v>
      </c>
      <c r="Z23" s="181">
        <f t="shared" si="3"/>
        <v>0</v>
      </c>
      <c r="AA23" s="5"/>
      <c r="AB23" s="8"/>
    </row>
    <row r="24" spans="1:28" ht="100" customHeight="1">
      <c r="A24" s="157"/>
      <c r="B24" s="182"/>
      <c r="C24" s="183" t="s">
        <v>328</v>
      </c>
      <c r="D24" s="305" t="s">
        <v>270</v>
      </c>
      <c r="E24" s="185">
        <v>10</v>
      </c>
      <c r="F24" s="349">
        <v>150</v>
      </c>
      <c r="G24" s="377">
        <v>3205</v>
      </c>
      <c r="H24" s="607"/>
      <c r="I24" s="608"/>
      <c r="J24" s="609"/>
      <c r="K24" s="610"/>
      <c r="L24" s="611"/>
      <c r="M24" s="612"/>
      <c r="N24" s="613"/>
      <c r="O24" s="614"/>
      <c r="P24" s="615"/>
      <c r="Q24" s="616"/>
      <c r="R24" s="607"/>
      <c r="S24" s="617"/>
      <c r="T24" s="610"/>
      <c r="U24" s="618"/>
      <c r="V24" s="616"/>
      <c r="W24" s="201">
        <f t="shared" si="2"/>
        <v>0</v>
      </c>
      <c r="X24" s="179"/>
      <c r="Y24" s="180">
        <v>13.4</v>
      </c>
      <c r="Z24" s="181">
        <f t="shared" si="3"/>
        <v>0</v>
      </c>
      <c r="AA24" s="5"/>
      <c r="AB24" s="8"/>
    </row>
    <row r="25" spans="1:28" ht="100" customHeight="1">
      <c r="A25" s="157"/>
      <c r="B25" s="182"/>
      <c r="C25" s="183" t="s">
        <v>329</v>
      </c>
      <c r="D25" s="305" t="s">
        <v>270</v>
      </c>
      <c r="E25" s="185">
        <v>10</v>
      </c>
      <c r="F25" s="349">
        <v>150</v>
      </c>
      <c r="G25" s="377">
        <v>3206</v>
      </c>
      <c r="H25" s="607"/>
      <c r="I25" s="608"/>
      <c r="J25" s="609"/>
      <c r="K25" s="610"/>
      <c r="L25" s="611"/>
      <c r="M25" s="612"/>
      <c r="N25" s="613"/>
      <c r="O25" s="614"/>
      <c r="P25" s="615"/>
      <c r="Q25" s="616"/>
      <c r="R25" s="607"/>
      <c r="S25" s="617"/>
      <c r="T25" s="610"/>
      <c r="U25" s="618"/>
      <c r="V25" s="616"/>
      <c r="W25" s="201">
        <f t="shared" si="2"/>
        <v>0</v>
      </c>
      <c r="X25" s="179"/>
      <c r="Y25" s="180">
        <v>16</v>
      </c>
      <c r="Z25" s="181">
        <f t="shared" si="3"/>
        <v>0</v>
      </c>
      <c r="AA25" s="5"/>
      <c r="AB25" s="8"/>
    </row>
    <row r="26" spans="1:28" ht="100" customHeight="1">
      <c r="A26" s="157"/>
      <c r="B26" s="182"/>
      <c r="C26" s="183" t="s">
        <v>330</v>
      </c>
      <c r="D26" s="305" t="s">
        <v>271</v>
      </c>
      <c r="E26" s="185">
        <v>10</v>
      </c>
      <c r="F26" s="349">
        <v>100</v>
      </c>
      <c r="G26" s="377">
        <v>3207</v>
      </c>
      <c r="H26" s="595"/>
      <c r="I26" s="596"/>
      <c r="J26" s="597"/>
      <c r="K26" s="598"/>
      <c r="L26" s="599"/>
      <c r="M26" s="600"/>
      <c r="N26" s="601"/>
      <c r="O26" s="602"/>
      <c r="P26" s="603"/>
      <c r="Q26" s="604"/>
      <c r="R26" s="595"/>
      <c r="S26" s="605"/>
      <c r="T26" s="598"/>
      <c r="U26" s="606"/>
      <c r="V26" s="616"/>
      <c r="W26" s="201">
        <f t="shared" si="2"/>
        <v>0</v>
      </c>
      <c r="X26" s="179"/>
      <c r="Y26" s="180">
        <v>9</v>
      </c>
      <c r="Z26" s="181">
        <f t="shared" si="3"/>
        <v>0</v>
      </c>
      <c r="AA26" s="5"/>
      <c r="AB26" s="8"/>
    </row>
    <row r="27" spans="1:28" ht="100" customHeight="1">
      <c r="A27" s="157"/>
      <c r="B27" s="182"/>
      <c r="C27" s="183" t="s">
        <v>331</v>
      </c>
      <c r="D27" s="305" t="s">
        <v>245</v>
      </c>
      <c r="E27" s="185">
        <v>10</v>
      </c>
      <c r="F27" s="349">
        <v>60</v>
      </c>
      <c r="G27" s="377">
        <v>3208</v>
      </c>
      <c r="H27" s="607"/>
      <c r="I27" s="608"/>
      <c r="J27" s="609"/>
      <c r="K27" s="610"/>
      <c r="L27" s="611"/>
      <c r="M27" s="612"/>
      <c r="N27" s="613"/>
      <c r="O27" s="614"/>
      <c r="P27" s="615"/>
      <c r="Q27" s="616"/>
      <c r="R27" s="607"/>
      <c r="S27" s="617"/>
      <c r="T27" s="610"/>
      <c r="U27" s="618"/>
      <c r="V27" s="616"/>
      <c r="W27" s="201">
        <f t="shared" si="2"/>
        <v>0</v>
      </c>
      <c r="X27" s="179"/>
      <c r="Y27" s="180">
        <v>6</v>
      </c>
      <c r="Z27" s="181">
        <f t="shared" si="3"/>
        <v>0</v>
      </c>
      <c r="AA27" s="5"/>
      <c r="AB27" s="8"/>
    </row>
    <row r="28" spans="1:28" ht="100" customHeight="1">
      <c r="A28" s="157"/>
      <c r="B28" s="182"/>
      <c r="C28" s="183" t="s">
        <v>332</v>
      </c>
      <c r="D28" s="305" t="s">
        <v>272</v>
      </c>
      <c r="E28" s="185">
        <v>10</v>
      </c>
      <c r="F28" s="349">
        <v>42.5</v>
      </c>
      <c r="G28" s="377">
        <v>3209</v>
      </c>
      <c r="H28" s="607"/>
      <c r="I28" s="608"/>
      <c r="J28" s="609"/>
      <c r="K28" s="610"/>
      <c r="L28" s="611"/>
      <c r="M28" s="612"/>
      <c r="N28" s="613"/>
      <c r="O28" s="614"/>
      <c r="P28" s="615"/>
      <c r="Q28" s="616"/>
      <c r="R28" s="607"/>
      <c r="S28" s="617"/>
      <c r="T28" s="610"/>
      <c r="U28" s="618"/>
      <c r="V28" s="616"/>
      <c r="W28" s="201">
        <f t="shared" si="2"/>
        <v>0</v>
      </c>
      <c r="X28" s="179"/>
      <c r="Y28" s="180">
        <v>3.2</v>
      </c>
      <c r="Z28" s="181">
        <f t="shared" si="3"/>
        <v>0</v>
      </c>
      <c r="AA28" s="5"/>
      <c r="AB28" s="8"/>
    </row>
    <row r="29" spans="1:28" ht="100" customHeight="1">
      <c r="A29" s="157"/>
      <c r="B29" s="182"/>
      <c r="C29" s="183" t="s">
        <v>333</v>
      </c>
      <c r="D29" s="305" t="s">
        <v>245</v>
      </c>
      <c r="E29" s="185">
        <v>10</v>
      </c>
      <c r="F29" s="349">
        <v>42.5</v>
      </c>
      <c r="G29" s="377">
        <v>3210</v>
      </c>
      <c r="H29" s="607"/>
      <c r="I29" s="608"/>
      <c r="J29" s="609"/>
      <c r="K29" s="610"/>
      <c r="L29" s="611"/>
      <c r="M29" s="612"/>
      <c r="N29" s="613"/>
      <c r="O29" s="614"/>
      <c r="P29" s="615"/>
      <c r="Q29" s="616"/>
      <c r="R29" s="607"/>
      <c r="S29" s="617"/>
      <c r="T29" s="610"/>
      <c r="U29" s="618"/>
      <c r="V29" s="616"/>
      <c r="W29" s="201">
        <f t="shared" si="2"/>
        <v>0</v>
      </c>
      <c r="X29" s="179"/>
      <c r="Y29" s="180">
        <v>3</v>
      </c>
      <c r="Z29" s="181">
        <f t="shared" si="3"/>
        <v>0</v>
      </c>
      <c r="AA29" s="5"/>
      <c r="AB29" s="8"/>
    </row>
    <row r="30" spans="1:28" ht="100" customHeight="1">
      <c r="A30" s="157"/>
      <c r="B30" s="182"/>
      <c r="C30" s="183" t="s">
        <v>334</v>
      </c>
      <c r="D30" s="305" t="s">
        <v>272</v>
      </c>
      <c r="E30" s="185">
        <v>10</v>
      </c>
      <c r="F30" s="349">
        <v>35</v>
      </c>
      <c r="G30" s="377">
        <v>3211</v>
      </c>
      <c r="H30" s="607"/>
      <c r="I30" s="608"/>
      <c r="J30" s="609"/>
      <c r="K30" s="610"/>
      <c r="L30" s="611"/>
      <c r="M30" s="612"/>
      <c r="N30" s="613"/>
      <c r="O30" s="614"/>
      <c r="P30" s="615"/>
      <c r="Q30" s="616"/>
      <c r="R30" s="607"/>
      <c r="S30" s="617"/>
      <c r="T30" s="610"/>
      <c r="U30" s="618"/>
      <c r="V30" s="616"/>
      <c r="W30" s="201">
        <f t="shared" si="2"/>
        <v>0</v>
      </c>
      <c r="X30" s="179"/>
      <c r="Y30" s="180">
        <v>2</v>
      </c>
      <c r="Z30" s="181">
        <f t="shared" si="3"/>
        <v>0</v>
      </c>
      <c r="AA30" s="5"/>
      <c r="AB30" s="8"/>
    </row>
    <row r="31" spans="1:28" ht="100" customHeight="1">
      <c r="A31" s="157"/>
      <c r="B31" s="182"/>
      <c r="C31" s="183" t="s">
        <v>335</v>
      </c>
      <c r="D31" s="305" t="s">
        <v>272</v>
      </c>
      <c r="E31" s="185">
        <v>20</v>
      </c>
      <c r="F31" s="349">
        <v>65</v>
      </c>
      <c r="G31" s="377">
        <v>3212</v>
      </c>
      <c r="H31" s="607"/>
      <c r="I31" s="608"/>
      <c r="J31" s="609"/>
      <c r="K31" s="610"/>
      <c r="L31" s="611"/>
      <c r="M31" s="612"/>
      <c r="N31" s="613"/>
      <c r="O31" s="614"/>
      <c r="P31" s="615"/>
      <c r="Q31" s="616"/>
      <c r="R31" s="607"/>
      <c r="S31" s="617"/>
      <c r="T31" s="610"/>
      <c r="U31" s="618"/>
      <c r="V31" s="616"/>
      <c r="W31" s="201">
        <f t="shared" si="2"/>
        <v>0</v>
      </c>
      <c r="X31" s="179"/>
      <c r="Y31" s="180">
        <v>2.6</v>
      </c>
      <c r="Z31" s="181">
        <f t="shared" si="3"/>
        <v>0</v>
      </c>
      <c r="AA31" s="5"/>
      <c r="AB31" s="8"/>
    </row>
    <row r="32" spans="1:28" ht="100" customHeight="1">
      <c r="A32" s="157"/>
      <c r="B32" s="182"/>
      <c r="C32" s="183" t="s">
        <v>336</v>
      </c>
      <c r="D32" s="305" t="s">
        <v>272</v>
      </c>
      <c r="E32" s="185">
        <v>10</v>
      </c>
      <c r="F32" s="349">
        <v>37.5</v>
      </c>
      <c r="G32" s="377">
        <v>3213</v>
      </c>
      <c r="H32" s="607"/>
      <c r="I32" s="608"/>
      <c r="J32" s="609"/>
      <c r="K32" s="610"/>
      <c r="L32" s="611"/>
      <c r="M32" s="612"/>
      <c r="N32" s="613"/>
      <c r="O32" s="614"/>
      <c r="P32" s="615"/>
      <c r="Q32" s="616"/>
      <c r="R32" s="607"/>
      <c r="S32" s="617"/>
      <c r="T32" s="610"/>
      <c r="U32" s="618"/>
      <c r="V32" s="616"/>
      <c r="W32" s="201">
        <f t="shared" si="2"/>
        <v>0</v>
      </c>
      <c r="X32" s="179"/>
      <c r="Y32" s="180">
        <v>1.8</v>
      </c>
      <c r="Z32" s="181">
        <f t="shared" si="3"/>
        <v>0</v>
      </c>
      <c r="AA32" s="5"/>
      <c r="AB32" s="8"/>
    </row>
    <row r="33" spans="1:28" ht="100" customHeight="1">
      <c r="A33" s="157"/>
      <c r="B33" s="182"/>
      <c r="C33" s="183" t="s">
        <v>248</v>
      </c>
      <c r="D33" s="305" t="s">
        <v>272</v>
      </c>
      <c r="E33" s="185">
        <v>10</v>
      </c>
      <c r="F33" s="349">
        <v>30</v>
      </c>
      <c r="G33" s="377">
        <v>3214</v>
      </c>
      <c r="H33" s="607"/>
      <c r="I33" s="608"/>
      <c r="J33" s="609"/>
      <c r="K33" s="610"/>
      <c r="L33" s="611"/>
      <c r="M33" s="612"/>
      <c r="N33" s="613"/>
      <c r="O33" s="614"/>
      <c r="P33" s="615"/>
      <c r="Q33" s="616"/>
      <c r="R33" s="607"/>
      <c r="S33" s="617"/>
      <c r="T33" s="610"/>
      <c r="U33" s="618"/>
      <c r="V33" s="616"/>
      <c r="W33" s="201">
        <f t="shared" si="2"/>
        <v>0</v>
      </c>
      <c r="X33" s="179"/>
      <c r="Y33" s="180">
        <v>0.8</v>
      </c>
      <c r="Z33" s="181">
        <f t="shared" si="3"/>
        <v>0</v>
      </c>
      <c r="AA33" s="5"/>
      <c r="AB33" s="8"/>
    </row>
    <row r="34" spans="1:28" ht="39" customHeight="1">
      <c r="A34" s="5"/>
      <c r="B34" s="378"/>
      <c r="C34" s="379"/>
      <c r="D34" s="380"/>
      <c r="E34" s="380"/>
      <c r="F34" s="381"/>
      <c r="G34" s="98"/>
      <c r="H34" s="619"/>
      <c r="I34" s="619"/>
      <c r="J34" s="619"/>
      <c r="K34" s="619"/>
      <c r="L34" s="619"/>
      <c r="M34" s="619"/>
      <c r="N34" s="620"/>
      <c r="O34" s="619"/>
      <c r="P34" s="621"/>
      <c r="Q34" s="622"/>
      <c r="R34" s="623"/>
      <c r="S34" s="623"/>
      <c r="T34" s="622"/>
      <c r="U34" s="619"/>
      <c r="V34" s="624" t="s">
        <v>369</v>
      </c>
      <c r="W34" s="381">
        <f>SUM(W18:W33)</f>
        <v>0</v>
      </c>
      <c r="X34" s="8"/>
      <c r="Y34" s="149"/>
      <c r="Z34" s="150"/>
      <c r="AA34" s="5"/>
      <c r="AB34" s="8"/>
    </row>
    <row r="35" spans="1:28" ht="30" customHeight="1">
      <c r="A35" s="5"/>
      <c r="B35" s="382"/>
      <c r="C35" s="145"/>
      <c r="D35" s="146"/>
      <c r="E35" s="146"/>
      <c r="F35" s="147"/>
      <c r="G35" s="7"/>
      <c r="H35" s="625"/>
      <c r="I35" s="625"/>
      <c r="J35" s="625"/>
      <c r="K35" s="625"/>
      <c r="L35" s="625"/>
      <c r="M35" s="625"/>
      <c r="N35" s="626"/>
      <c r="O35" s="625"/>
      <c r="P35" s="627"/>
      <c r="Q35" s="628"/>
      <c r="R35" s="629"/>
      <c r="S35" s="629"/>
      <c r="T35" s="628"/>
      <c r="U35" s="625"/>
      <c r="V35" s="625"/>
      <c r="W35" s="7"/>
      <c r="X35" s="8"/>
      <c r="Y35" s="149"/>
      <c r="Z35" s="150"/>
      <c r="AA35" s="5"/>
      <c r="AB35" s="8"/>
    </row>
    <row r="36" spans="1:28" ht="80" customHeight="1">
      <c r="A36" s="5"/>
      <c r="B36" s="151" t="s">
        <v>368</v>
      </c>
      <c r="C36" s="152"/>
      <c r="D36" s="153"/>
      <c r="E36" s="153"/>
      <c r="F36" s="154"/>
      <c r="G36" s="10"/>
      <c r="H36" s="630"/>
      <c r="I36" s="630"/>
      <c r="J36" s="630"/>
      <c r="K36" s="630"/>
      <c r="L36" s="630"/>
      <c r="M36" s="630"/>
      <c r="N36" s="631"/>
      <c r="O36" s="630"/>
      <c r="P36" s="632"/>
      <c r="Q36" s="633"/>
      <c r="R36" s="634"/>
      <c r="S36" s="634"/>
      <c r="T36" s="633"/>
      <c r="U36" s="630"/>
      <c r="V36" s="630"/>
      <c r="W36" s="10"/>
      <c r="X36" s="8"/>
      <c r="Y36" s="149"/>
      <c r="Z36" s="150"/>
      <c r="AA36" s="5"/>
      <c r="AB36" s="8"/>
    </row>
    <row r="37" spans="1:28" ht="100.25" customHeight="1">
      <c r="A37" s="157"/>
      <c r="B37" s="345"/>
      <c r="C37" s="383" t="s">
        <v>273</v>
      </c>
      <c r="D37" s="346" t="s">
        <v>274</v>
      </c>
      <c r="E37" s="161">
        <v>220</v>
      </c>
      <c r="F37" s="347">
        <v>1772.5</v>
      </c>
      <c r="G37" s="384"/>
      <c r="H37" s="635"/>
      <c r="I37" s="636"/>
      <c r="J37" s="637"/>
      <c r="K37" s="638"/>
      <c r="L37" s="639"/>
      <c r="M37" s="640"/>
      <c r="N37" s="641"/>
      <c r="O37" s="642"/>
      <c r="P37" s="643"/>
      <c r="Q37" s="644"/>
      <c r="R37" s="635"/>
      <c r="S37" s="645"/>
      <c r="T37" s="638"/>
      <c r="U37" s="646"/>
      <c r="V37" s="644"/>
      <c r="W37" s="178">
        <f t="shared" ref="W37:W54" si="4">((SUM(H37:Q37))+((SUM(R37:U37)*1.05))+(V37*1.15))*F37</f>
        <v>0</v>
      </c>
      <c r="X37" s="179"/>
      <c r="Y37" s="180">
        <v>125</v>
      </c>
      <c r="Z37" s="181">
        <f t="shared" ref="Z37:Z54" si="5">SUM(H37:V37)*Y37</f>
        <v>0</v>
      </c>
      <c r="AA37" s="5"/>
      <c r="AB37" s="8"/>
    </row>
    <row r="38" spans="1:28" ht="100.25" customHeight="1">
      <c r="A38" s="157"/>
      <c r="B38" s="468"/>
      <c r="C38" s="183" t="s">
        <v>319</v>
      </c>
      <c r="D38" s="485" t="s">
        <v>268</v>
      </c>
      <c r="E38" s="469">
        <v>1</v>
      </c>
      <c r="F38" s="470">
        <v>100</v>
      </c>
      <c r="G38" s="471">
        <v>3137</v>
      </c>
      <c r="H38" s="647"/>
      <c r="I38" s="648"/>
      <c r="J38" s="649"/>
      <c r="K38" s="650"/>
      <c r="L38" s="651"/>
      <c r="M38" s="652"/>
      <c r="N38" s="653"/>
      <c r="O38" s="654"/>
      <c r="P38" s="655"/>
      <c r="Q38" s="656"/>
      <c r="R38" s="647"/>
      <c r="S38" s="657"/>
      <c r="T38" s="650"/>
      <c r="U38" s="658"/>
      <c r="V38" s="656"/>
      <c r="W38" s="201">
        <f t="shared" si="4"/>
        <v>0</v>
      </c>
      <c r="X38" s="179"/>
      <c r="Y38" s="180">
        <v>15</v>
      </c>
      <c r="Z38" s="181">
        <f t="shared" si="5"/>
        <v>0</v>
      </c>
      <c r="AA38" s="5"/>
      <c r="AB38" s="8"/>
    </row>
    <row r="39" spans="1:28" ht="100.25" customHeight="1">
      <c r="A39" s="157"/>
      <c r="B39" s="182"/>
      <c r="C39" s="483" t="s">
        <v>275</v>
      </c>
      <c r="D39" s="305" t="s">
        <v>268</v>
      </c>
      <c r="E39" s="185">
        <v>2</v>
      </c>
      <c r="F39" s="349">
        <v>150</v>
      </c>
      <c r="G39" s="185">
        <v>3133</v>
      </c>
      <c r="H39" s="659"/>
      <c r="I39" s="660"/>
      <c r="J39" s="661"/>
      <c r="K39" s="662"/>
      <c r="L39" s="663"/>
      <c r="M39" s="664"/>
      <c r="N39" s="665"/>
      <c r="O39" s="666"/>
      <c r="P39" s="667"/>
      <c r="Q39" s="594"/>
      <c r="R39" s="659"/>
      <c r="S39" s="668"/>
      <c r="T39" s="662"/>
      <c r="U39" s="669"/>
      <c r="V39" s="594"/>
      <c r="W39" s="201">
        <f t="shared" si="4"/>
        <v>0</v>
      </c>
      <c r="X39" s="179"/>
      <c r="Y39" s="180">
        <v>17.8</v>
      </c>
      <c r="Z39" s="181">
        <f t="shared" si="5"/>
        <v>0</v>
      </c>
      <c r="AA39" s="5"/>
      <c r="AB39" s="8"/>
    </row>
    <row r="40" spans="1:28" ht="100.25" customHeight="1">
      <c r="A40" s="157"/>
      <c r="B40" s="182"/>
      <c r="C40" s="183" t="s">
        <v>320</v>
      </c>
      <c r="D40" s="486" t="s">
        <v>269</v>
      </c>
      <c r="E40" s="185">
        <v>3</v>
      </c>
      <c r="F40" s="349">
        <v>100</v>
      </c>
      <c r="G40" s="185">
        <v>3138</v>
      </c>
      <c r="H40" s="659"/>
      <c r="I40" s="660"/>
      <c r="J40" s="661"/>
      <c r="K40" s="662"/>
      <c r="L40" s="663"/>
      <c r="M40" s="664"/>
      <c r="N40" s="665"/>
      <c r="O40" s="666"/>
      <c r="P40" s="667"/>
      <c r="Q40" s="594"/>
      <c r="R40" s="659"/>
      <c r="S40" s="668"/>
      <c r="T40" s="662"/>
      <c r="U40" s="669"/>
      <c r="V40" s="594"/>
      <c r="W40" s="201">
        <f t="shared" si="4"/>
        <v>0</v>
      </c>
      <c r="X40" s="179"/>
      <c r="Y40" s="180">
        <v>16</v>
      </c>
      <c r="Z40" s="181">
        <f>SUM(H40:V40)*Y40</f>
        <v>0</v>
      </c>
      <c r="AA40" s="5"/>
      <c r="AB40" s="8"/>
    </row>
    <row r="41" spans="1:28" ht="100.25" customHeight="1">
      <c r="A41" s="157"/>
      <c r="B41" s="182"/>
      <c r="C41" s="183" t="s">
        <v>321</v>
      </c>
      <c r="D41" s="305" t="s">
        <v>277</v>
      </c>
      <c r="E41" s="185">
        <v>7</v>
      </c>
      <c r="F41" s="349">
        <v>105</v>
      </c>
      <c r="G41" s="185">
        <v>3135</v>
      </c>
      <c r="H41" s="659"/>
      <c r="I41" s="660"/>
      <c r="J41" s="661"/>
      <c r="K41" s="662"/>
      <c r="L41" s="663"/>
      <c r="M41" s="664"/>
      <c r="N41" s="665"/>
      <c r="O41" s="666"/>
      <c r="P41" s="667"/>
      <c r="Q41" s="594"/>
      <c r="R41" s="659"/>
      <c r="S41" s="668"/>
      <c r="T41" s="662"/>
      <c r="U41" s="669"/>
      <c r="V41" s="594"/>
      <c r="W41" s="201">
        <f t="shared" si="4"/>
        <v>0</v>
      </c>
      <c r="X41" s="179"/>
      <c r="Y41" s="180">
        <v>15.1</v>
      </c>
      <c r="Z41" s="181">
        <f>SUM(H41:V41)*Y41</f>
        <v>0</v>
      </c>
      <c r="AA41" s="5"/>
      <c r="AB41" s="8"/>
    </row>
    <row r="42" spans="1:28" ht="100.25" customHeight="1">
      <c r="A42" s="157"/>
      <c r="B42" s="182"/>
      <c r="C42" s="183" t="s">
        <v>322</v>
      </c>
      <c r="D42" s="486" t="s">
        <v>270</v>
      </c>
      <c r="E42" s="185">
        <v>6</v>
      </c>
      <c r="F42" s="349">
        <v>85</v>
      </c>
      <c r="G42" s="185">
        <v>3136</v>
      </c>
      <c r="H42" s="659"/>
      <c r="I42" s="660"/>
      <c r="J42" s="661"/>
      <c r="K42" s="662"/>
      <c r="L42" s="663"/>
      <c r="M42" s="664"/>
      <c r="N42" s="665"/>
      <c r="O42" s="666"/>
      <c r="P42" s="667"/>
      <c r="Q42" s="594"/>
      <c r="R42" s="659"/>
      <c r="S42" s="668"/>
      <c r="T42" s="662"/>
      <c r="U42" s="669"/>
      <c r="V42" s="594"/>
      <c r="W42" s="201">
        <f t="shared" si="4"/>
        <v>0</v>
      </c>
      <c r="X42" s="179"/>
      <c r="Y42" s="180">
        <v>12</v>
      </c>
      <c r="Z42" s="181">
        <f>SUM(H42:V42)*Y42</f>
        <v>0</v>
      </c>
      <c r="AA42" s="5"/>
      <c r="AB42" s="8"/>
    </row>
    <row r="43" spans="1:28" ht="100.25" customHeight="1">
      <c r="A43" s="157"/>
      <c r="B43" s="182"/>
      <c r="C43" s="484" t="s">
        <v>276</v>
      </c>
      <c r="D43" s="305" t="s">
        <v>277</v>
      </c>
      <c r="E43" s="185">
        <v>11</v>
      </c>
      <c r="F43" s="349">
        <v>207.5</v>
      </c>
      <c r="G43" s="185">
        <v>3127</v>
      </c>
      <c r="H43" s="659"/>
      <c r="I43" s="660"/>
      <c r="J43" s="661"/>
      <c r="K43" s="662"/>
      <c r="L43" s="663"/>
      <c r="M43" s="664"/>
      <c r="N43" s="665"/>
      <c r="O43" s="666"/>
      <c r="P43" s="667"/>
      <c r="Q43" s="594"/>
      <c r="R43" s="659"/>
      <c r="S43" s="668"/>
      <c r="T43" s="662"/>
      <c r="U43" s="669"/>
      <c r="V43" s="594"/>
      <c r="W43" s="201">
        <f t="shared" si="4"/>
        <v>0</v>
      </c>
      <c r="X43" s="179"/>
      <c r="Y43" s="180">
        <v>23.3</v>
      </c>
      <c r="Z43" s="181">
        <f t="shared" si="5"/>
        <v>0</v>
      </c>
      <c r="AA43" s="5"/>
      <c r="AB43" s="8"/>
    </row>
    <row r="44" spans="1:28" ht="100.25" customHeight="1">
      <c r="A44" s="157"/>
      <c r="B44" s="182"/>
      <c r="C44" s="348" t="s">
        <v>244</v>
      </c>
      <c r="D44" s="305" t="s">
        <v>245</v>
      </c>
      <c r="E44" s="185">
        <v>20</v>
      </c>
      <c r="F44" s="349">
        <v>120</v>
      </c>
      <c r="G44" s="185">
        <v>3126</v>
      </c>
      <c r="H44" s="659"/>
      <c r="I44" s="660"/>
      <c r="J44" s="661"/>
      <c r="K44" s="662"/>
      <c r="L44" s="663"/>
      <c r="M44" s="664"/>
      <c r="N44" s="665"/>
      <c r="O44" s="666"/>
      <c r="P44" s="667"/>
      <c r="Q44" s="594"/>
      <c r="R44" s="659"/>
      <c r="S44" s="668"/>
      <c r="T44" s="662"/>
      <c r="U44" s="669"/>
      <c r="V44" s="594"/>
      <c r="W44" s="201">
        <f t="shared" si="4"/>
        <v>0</v>
      </c>
      <c r="X44" s="179"/>
      <c r="Y44" s="180">
        <v>8.4</v>
      </c>
      <c r="Z44" s="181">
        <f t="shared" si="5"/>
        <v>0</v>
      </c>
      <c r="AA44" s="5"/>
      <c r="AB44" s="8"/>
    </row>
    <row r="45" spans="1:28" ht="100.25" customHeight="1">
      <c r="A45" s="157"/>
      <c r="B45" s="182"/>
      <c r="C45" s="348" t="s">
        <v>278</v>
      </c>
      <c r="D45" s="386" t="s">
        <v>279</v>
      </c>
      <c r="E45" s="185">
        <v>20</v>
      </c>
      <c r="F45" s="349">
        <v>90</v>
      </c>
      <c r="G45" s="185">
        <v>3125</v>
      </c>
      <c r="H45" s="659"/>
      <c r="I45" s="660"/>
      <c r="J45" s="661"/>
      <c r="K45" s="662"/>
      <c r="L45" s="663"/>
      <c r="M45" s="664"/>
      <c r="N45" s="665"/>
      <c r="O45" s="666"/>
      <c r="P45" s="667"/>
      <c r="Q45" s="594"/>
      <c r="R45" s="659"/>
      <c r="S45" s="668"/>
      <c r="T45" s="662"/>
      <c r="U45" s="669"/>
      <c r="V45" s="594"/>
      <c r="W45" s="201">
        <f t="shared" si="4"/>
        <v>0</v>
      </c>
      <c r="X45" s="179"/>
      <c r="Y45" s="180">
        <v>3.2</v>
      </c>
      <c r="Z45" s="181">
        <f t="shared" si="5"/>
        <v>0</v>
      </c>
      <c r="AA45" s="5"/>
      <c r="AB45" s="8"/>
    </row>
    <row r="46" spans="1:28" ht="100.25" customHeight="1">
      <c r="A46" s="157"/>
      <c r="B46" s="182"/>
      <c r="C46" s="348" t="s">
        <v>280</v>
      </c>
      <c r="D46" s="305" t="s">
        <v>281</v>
      </c>
      <c r="E46" s="185">
        <v>20</v>
      </c>
      <c r="F46" s="349">
        <v>205</v>
      </c>
      <c r="G46" s="185">
        <v>3132</v>
      </c>
      <c r="H46" s="659"/>
      <c r="I46" s="660"/>
      <c r="J46" s="661"/>
      <c r="K46" s="662"/>
      <c r="L46" s="663"/>
      <c r="M46" s="664"/>
      <c r="N46" s="665"/>
      <c r="O46" s="666"/>
      <c r="P46" s="667"/>
      <c r="Q46" s="594"/>
      <c r="R46" s="659"/>
      <c r="S46" s="668"/>
      <c r="T46" s="662"/>
      <c r="U46" s="669"/>
      <c r="V46" s="594"/>
      <c r="W46" s="201">
        <f t="shared" si="4"/>
        <v>0</v>
      </c>
      <c r="X46" s="179"/>
      <c r="Y46" s="180">
        <v>25</v>
      </c>
      <c r="Z46" s="181">
        <f t="shared" si="5"/>
        <v>0</v>
      </c>
      <c r="AA46" s="5"/>
      <c r="AB46" s="8"/>
    </row>
    <row r="47" spans="1:28" ht="100.25" customHeight="1">
      <c r="A47" s="157"/>
      <c r="B47" s="182"/>
      <c r="C47" s="385" t="s">
        <v>282</v>
      </c>
      <c r="D47" s="305" t="s">
        <v>269</v>
      </c>
      <c r="E47" s="185">
        <v>2</v>
      </c>
      <c r="F47" s="349">
        <v>70</v>
      </c>
      <c r="G47" s="185">
        <v>3123</v>
      </c>
      <c r="H47" s="659"/>
      <c r="I47" s="660"/>
      <c r="J47" s="661"/>
      <c r="K47" s="662"/>
      <c r="L47" s="663"/>
      <c r="M47" s="664"/>
      <c r="N47" s="665"/>
      <c r="O47" s="666"/>
      <c r="P47" s="667"/>
      <c r="Q47" s="594"/>
      <c r="R47" s="659"/>
      <c r="S47" s="668"/>
      <c r="T47" s="662"/>
      <c r="U47" s="669"/>
      <c r="V47" s="594"/>
      <c r="W47" s="201">
        <f t="shared" si="4"/>
        <v>0</v>
      </c>
      <c r="X47" s="179"/>
      <c r="Y47" s="180">
        <v>8.1999999999999993</v>
      </c>
      <c r="Z47" s="181">
        <f t="shared" si="5"/>
        <v>0</v>
      </c>
      <c r="AA47" s="5"/>
      <c r="AB47" s="8"/>
    </row>
    <row r="48" spans="1:28" ht="100.25" customHeight="1">
      <c r="A48" s="157"/>
      <c r="B48" s="182"/>
      <c r="C48" s="385" t="s">
        <v>283</v>
      </c>
      <c r="D48" s="386" t="s">
        <v>239</v>
      </c>
      <c r="E48" s="185">
        <v>10</v>
      </c>
      <c r="F48" s="349">
        <v>107.5</v>
      </c>
      <c r="G48" s="185">
        <v>3122</v>
      </c>
      <c r="H48" s="659"/>
      <c r="I48" s="660"/>
      <c r="J48" s="661"/>
      <c r="K48" s="662"/>
      <c r="L48" s="663"/>
      <c r="M48" s="664"/>
      <c r="N48" s="665"/>
      <c r="O48" s="666"/>
      <c r="P48" s="667"/>
      <c r="Q48" s="594"/>
      <c r="R48" s="659"/>
      <c r="S48" s="668"/>
      <c r="T48" s="662"/>
      <c r="U48" s="669"/>
      <c r="V48" s="594"/>
      <c r="W48" s="201">
        <f t="shared" si="4"/>
        <v>0</v>
      </c>
      <c r="X48" s="179"/>
      <c r="Y48" s="180">
        <v>9.9</v>
      </c>
      <c r="Z48" s="181">
        <f t="shared" si="5"/>
        <v>0</v>
      </c>
      <c r="AA48" s="5"/>
      <c r="AB48" s="8"/>
    </row>
    <row r="49" spans="1:28" ht="100.25" customHeight="1">
      <c r="A49" s="157"/>
      <c r="B49" s="182"/>
      <c r="C49" s="387" t="s">
        <v>284</v>
      </c>
      <c r="D49" s="386" t="s">
        <v>281</v>
      </c>
      <c r="E49" s="185">
        <v>10</v>
      </c>
      <c r="F49" s="349">
        <v>60</v>
      </c>
      <c r="G49" s="185">
        <v>3121</v>
      </c>
      <c r="H49" s="659"/>
      <c r="I49" s="660"/>
      <c r="J49" s="661"/>
      <c r="K49" s="662"/>
      <c r="L49" s="663"/>
      <c r="M49" s="664"/>
      <c r="N49" s="665"/>
      <c r="O49" s="666"/>
      <c r="P49" s="667"/>
      <c r="Q49" s="594"/>
      <c r="R49" s="659"/>
      <c r="S49" s="668"/>
      <c r="T49" s="662"/>
      <c r="U49" s="669"/>
      <c r="V49" s="594"/>
      <c r="W49" s="201">
        <f t="shared" si="4"/>
        <v>0</v>
      </c>
      <c r="X49" s="179"/>
      <c r="Y49" s="180">
        <v>6.2</v>
      </c>
      <c r="Z49" s="181">
        <f t="shared" si="5"/>
        <v>0</v>
      </c>
      <c r="AA49" s="5"/>
      <c r="AB49" s="8"/>
    </row>
    <row r="50" spans="1:28" ht="100.25" customHeight="1">
      <c r="A50" s="157"/>
      <c r="B50" s="182"/>
      <c r="C50" s="348" t="s">
        <v>285</v>
      </c>
      <c r="D50" s="386" t="s">
        <v>281</v>
      </c>
      <c r="E50" s="185">
        <v>10</v>
      </c>
      <c r="F50" s="349">
        <v>60</v>
      </c>
      <c r="G50" s="185">
        <v>3120</v>
      </c>
      <c r="H50" s="659"/>
      <c r="I50" s="660"/>
      <c r="J50" s="661"/>
      <c r="K50" s="662"/>
      <c r="L50" s="663"/>
      <c r="M50" s="664"/>
      <c r="N50" s="665"/>
      <c r="O50" s="666"/>
      <c r="P50" s="667"/>
      <c r="Q50" s="594"/>
      <c r="R50" s="659"/>
      <c r="S50" s="668"/>
      <c r="T50" s="662"/>
      <c r="U50" s="669"/>
      <c r="V50" s="594"/>
      <c r="W50" s="201">
        <f t="shared" si="4"/>
        <v>0</v>
      </c>
      <c r="X50" s="179"/>
      <c r="Y50" s="180">
        <v>5.5</v>
      </c>
      <c r="Z50" s="181">
        <f t="shared" si="5"/>
        <v>0</v>
      </c>
      <c r="AA50" s="5"/>
      <c r="AB50" s="8"/>
    </row>
    <row r="51" spans="1:28" ht="100.25" customHeight="1">
      <c r="A51" s="157"/>
      <c r="B51" s="182"/>
      <c r="C51" s="385" t="s">
        <v>286</v>
      </c>
      <c r="D51" s="305" t="s">
        <v>272</v>
      </c>
      <c r="E51" s="185">
        <v>30</v>
      </c>
      <c r="F51" s="349">
        <v>110</v>
      </c>
      <c r="G51" s="185">
        <v>3128</v>
      </c>
      <c r="H51" s="659"/>
      <c r="I51" s="660"/>
      <c r="J51" s="661"/>
      <c r="K51" s="662"/>
      <c r="L51" s="663"/>
      <c r="M51" s="664"/>
      <c r="N51" s="665"/>
      <c r="O51" s="666"/>
      <c r="P51" s="667"/>
      <c r="Q51" s="594"/>
      <c r="R51" s="659"/>
      <c r="S51" s="668"/>
      <c r="T51" s="662"/>
      <c r="U51" s="669"/>
      <c r="V51" s="594"/>
      <c r="W51" s="201">
        <f t="shared" si="4"/>
        <v>0</v>
      </c>
      <c r="X51" s="179"/>
      <c r="Y51" s="180">
        <v>5.0999999999999996</v>
      </c>
      <c r="Z51" s="181">
        <f t="shared" si="5"/>
        <v>0</v>
      </c>
      <c r="AA51" s="5"/>
      <c r="AB51" s="8"/>
    </row>
    <row r="52" spans="1:28" ht="100.25" customHeight="1">
      <c r="A52" s="157"/>
      <c r="B52" s="182"/>
      <c r="C52" s="385" t="s">
        <v>287</v>
      </c>
      <c r="D52" s="386" t="s">
        <v>279</v>
      </c>
      <c r="E52" s="185">
        <v>10</v>
      </c>
      <c r="F52" s="349">
        <v>70</v>
      </c>
      <c r="G52" s="185">
        <v>3105</v>
      </c>
      <c r="H52" s="659"/>
      <c r="I52" s="660"/>
      <c r="J52" s="661"/>
      <c r="K52" s="662"/>
      <c r="L52" s="663"/>
      <c r="M52" s="664"/>
      <c r="N52" s="665"/>
      <c r="O52" s="666"/>
      <c r="P52" s="667"/>
      <c r="Q52" s="594"/>
      <c r="R52" s="659"/>
      <c r="S52" s="668"/>
      <c r="T52" s="662"/>
      <c r="U52" s="669"/>
      <c r="V52" s="594"/>
      <c r="W52" s="201">
        <f t="shared" si="4"/>
        <v>0</v>
      </c>
      <c r="X52" s="179"/>
      <c r="Y52" s="180">
        <v>6.5</v>
      </c>
      <c r="Z52" s="181">
        <f t="shared" si="5"/>
        <v>0</v>
      </c>
      <c r="AA52" s="5"/>
      <c r="AB52" s="8"/>
    </row>
    <row r="53" spans="1:28" ht="100.25" customHeight="1">
      <c r="A53" s="157"/>
      <c r="B53" s="182"/>
      <c r="C53" s="385" t="s">
        <v>288</v>
      </c>
      <c r="D53" s="305" t="s">
        <v>272</v>
      </c>
      <c r="E53" s="185">
        <v>26</v>
      </c>
      <c r="F53" s="349">
        <v>70</v>
      </c>
      <c r="G53" s="185">
        <v>3101</v>
      </c>
      <c r="H53" s="659"/>
      <c r="I53" s="660"/>
      <c r="J53" s="661"/>
      <c r="K53" s="662"/>
      <c r="L53" s="663"/>
      <c r="M53" s="664"/>
      <c r="N53" s="665"/>
      <c r="O53" s="666"/>
      <c r="P53" s="667"/>
      <c r="Q53" s="594"/>
      <c r="R53" s="659"/>
      <c r="S53" s="668"/>
      <c r="T53" s="662"/>
      <c r="U53" s="669"/>
      <c r="V53" s="594"/>
      <c r="W53" s="201">
        <f t="shared" si="4"/>
        <v>0</v>
      </c>
      <c r="X53" s="179"/>
      <c r="Y53" s="180">
        <v>3.7</v>
      </c>
      <c r="Z53" s="181">
        <f t="shared" si="5"/>
        <v>0</v>
      </c>
      <c r="AA53" s="5"/>
      <c r="AB53" s="8"/>
    </row>
    <row r="54" spans="1:28" ht="100.25" customHeight="1">
      <c r="A54" s="157"/>
      <c r="B54" s="202"/>
      <c r="C54" s="388" t="s">
        <v>289</v>
      </c>
      <c r="D54" s="350" t="s">
        <v>252</v>
      </c>
      <c r="E54" s="205">
        <v>32</v>
      </c>
      <c r="F54" s="351">
        <v>62.5</v>
      </c>
      <c r="G54" s="205">
        <v>3134</v>
      </c>
      <c r="H54" s="670"/>
      <c r="I54" s="671"/>
      <c r="J54" s="672"/>
      <c r="K54" s="673"/>
      <c r="L54" s="674"/>
      <c r="M54" s="675"/>
      <c r="N54" s="676"/>
      <c r="O54" s="677"/>
      <c r="P54" s="678"/>
      <c r="Q54" s="679"/>
      <c r="R54" s="670"/>
      <c r="S54" s="680"/>
      <c r="T54" s="673"/>
      <c r="U54" s="681"/>
      <c r="V54" s="679"/>
      <c r="W54" s="221">
        <f t="shared" si="4"/>
        <v>0</v>
      </c>
      <c r="X54" s="179"/>
      <c r="Y54" s="180">
        <v>2.2000000000000002</v>
      </c>
      <c r="Z54" s="181">
        <f t="shared" si="5"/>
        <v>0</v>
      </c>
      <c r="AA54" s="5"/>
      <c r="AB54" s="8"/>
    </row>
    <row r="55" spans="1:28" ht="31" customHeight="1">
      <c r="A55" s="5"/>
      <c r="B55" s="44"/>
      <c r="C55" s="222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389"/>
      <c r="O55" s="44"/>
      <c r="P55" s="44"/>
      <c r="Q55" s="44"/>
      <c r="R55" s="44"/>
      <c r="S55" s="44"/>
      <c r="T55" s="44"/>
      <c r="U55" s="44"/>
      <c r="V55" s="502" t="s">
        <v>370</v>
      </c>
      <c r="W55" s="488">
        <f>SUM(W37:W54)</f>
        <v>0</v>
      </c>
      <c r="X55" s="8"/>
      <c r="Y55" s="5"/>
      <c r="Z55" s="8"/>
      <c r="AA55" s="5"/>
      <c r="AB55" s="8"/>
    </row>
    <row r="56" spans="1:28" ht="40.5" customHeight="1">
      <c r="A56" s="5"/>
      <c r="B56" s="444"/>
      <c r="C56" s="104"/>
      <c r="D56" s="444"/>
      <c r="E56" s="444"/>
      <c r="F56" s="444"/>
      <c r="G56" s="444"/>
      <c r="H56" s="444"/>
      <c r="I56" s="444"/>
      <c r="J56" s="444"/>
      <c r="K56" s="444"/>
      <c r="L56" s="444"/>
      <c r="M56" s="444"/>
      <c r="N56" s="487"/>
      <c r="O56" s="444"/>
      <c r="P56" s="444"/>
      <c r="Q56" s="444"/>
      <c r="R56" s="444"/>
      <c r="S56" s="444"/>
      <c r="T56" s="444"/>
      <c r="U56" s="444"/>
      <c r="V56" s="444"/>
      <c r="W56" s="444"/>
      <c r="X56" s="8"/>
      <c r="Y56" s="5"/>
      <c r="Z56" s="8"/>
      <c r="AA56" s="5"/>
      <c r="AB56" s="8"/>
    </row>
    <row r="57" spans="1:28" ht="26.75" customHeight="1">
      <c r="A57" s="9"/>
      <c r="B57" s="22"/>
      <c r="C57" s="223"/>
      <c r="D57" s="22"/>
      <c r="E57" s="22"/>
      <c r="F57" s="22"/>
      <c r="G57" s="16" t="s">
        <v>256</v>
      </c>
      <c r="H57" s="224">
        <f t="shared" ref="H57:V57" si="6">SUMPRODUCT(H11:H54,$E11:$E54)</f>
        <v>0</v>
      </c>
      <c r="I57" s="225">
        <f t="shared" si="6"/>
        <v>0</v>
      </c>
      <c r="J57" s="226">
        <f t="shared" si="6"/>
        <v>0</v>
      </c>
      <c r="K57" s="390">
        <f t="shared" si="6"/>
        <v>0</v>
      </c>
      <c r="L57" s="391">
        <f t="shared" si="6"/>
        <v>0</v>
      </c>
      <c r="M57" s="229">
        <f t="shared" si="6"/>
        <v>0</v>
      </c>
      <c r="N57" s="392">
        <f t="shared" si="6"/>
        <v>0</v>
      </c>
      <c r="O57" s="232">
        <f t="shared" si="6"/>
        <v>0</v>
      </c>
      <c r="P57" s="233">
        <f t="shared" si="6"/>
        <v>0</v>
      </c>
      <c r="Q57" s="234">
        <f t="shared" si="6"/>
        <v>0</v>
      </c>
      <c r="R57" s="224">
        <f t="shared" si="6"/>
        <v>0</v>
      </c>
      <c r="S57" s="225">
        <f t="shared" si="6"/>
        <v>0</v>
      </c>
      <c r="T57" s="235">
        <f t="shared" si="6"/>
        <v>0</v>
      </c>
      <c r="U57" s="236">
        <f t="shared" si="6"/>
        <v>0</v>
      </c>
      <c r="V57" s="234">
        <f t="shared" si="6"/>
        <v>0</v>
      </c>
      <c r="W57" s="22"/>
      <c r="X57" s="11"/>
      <c r="Y57" s="9"/>
      <c r="Z57" s="11"/>
      <c r="AA57" s="5"/>
      <c r="AB57" s="8"/>
    </row>
    <row r="58" spans="1:28" ht="15" customHeight="1">
      <c r="A58" s="5"/>
      <c r="B58" s="7"/>
      <c r="C58" s="104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102"/>
      <c r="R58" s="102"/>
      <c r="S58" s="102"/>
      <c r="T58" s="102"/>
      <c r="U58" s="7"/>
      <c r="V58" s="7"/>
      <c r="W58" s="7"/>
      <c r="X58" s="8"/>
      <c r="Y58" s="5"/>
      <c r="Z58" s="8"/>
      <c r="AA58" s="5"/>
      <c r="AB58" s="8"/>
    </row>
    <row r="59" spans="1:28" ht="15" customHeight="1">
      <c r="A59" s="5"/>
      <c r="B59" s="7"/>
      <c r="C59" s="104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102"/>
      <c r="R59" s="102"/>
      <c r="S59" s="102"/>
      <c r="T59" s="22"/>
      <c r="U59" s="103" t="s">
        <v>290</v>
      </c>
      <c r="V59" s="103"/>
      <c r="W59" s="237">
        <f>SUM(W37:W54)+SUM(W18:W33)+SUM(W11:W13)</f>
        <v>0</v>
      </c>
      <c r="X59" s="8"/>
      <c r="Y59" s="5"/>
      <c r="Z59" s="8"/>
      <c r="AA59" s="5"/>
      <c r="AB59" s="8"/>
    </row>
    <row r="60" spans="1:28" ht="15" customHeight="1">
      <c r="A60" s="5"/>
      <c r="B60" s="7"/>
      <c r="C60" s="104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102"/>
      <c r="R60" s="102"/>
      <c r="S60" s="102"/>
      <c r="T60" s="102"/>
      <c r="U60" s="49" t="s">
        <v>291</v>
      </c>
      <c r="V60" s="49"/>
      <c r="W60" s="238">
        <f>SUM(H57:V57)</f>
        <v>0</v>
      </c>
      <c r="X60" s="8"/>
      <c r="Y60" s="5"/>
      <c r="Z60" s="8"/>
      <c r="AA60" s="5"/>
      <c r="AB60" s="8"/>
    </row>
    <row r="61" spans="1:28" ht="15" customHeight="1">
      <c r="A61" s="5"/>
      <c r="B61" s="7"/>
      <c r="C61" s="104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102"/>
      <c r="R61" s="102"/>
      <c r="S61" s="102"/>
      <c r="T61" s="102"/>
      <c r="U61" s="49" t="s">
        <v>292</v>
      </c>
      <c r="V61" s="49"/>
      <c r="W61" s="239">
        <f>SUM(Z11:Z54)</f>
        <v>0</v>
      </c>
      <c r="X61" s="8"/>
      <c r="Y61" s="5"/>
      <c r="Z61" s="8"/>
      <c r="AA61" s="5"/>
      <c r="AB61" s="8"/>
    </row>
    <row r="62" spans="1:28" ht="15" customHeight="1">
      <c r="A62" s="5"/>
      <c r="B62" s="7"/>
      <c r="C62" s="104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102"/>
      <c r="R62" s="102"/>
      <c r="S62" s="102"/>
      <c r="T62" s="102"/>
      <c r="U62" s="49"/>
      <c r="V62" s="49"/>
      <c r="W62" s="239"/>
      <c r="X62" s="7"/>
      <c r="Y62" s="7"/>
      <c r="Z62" s="7"/>
      <c r="AA62" s="7"/>
      <c r="AB62" s="8"/>
    </row>
    <row r="63" spans="1:28" ht="15" customHeight="1">
      <c r="A63" s="120"/>
      <c r="B63" s="121"/>
      <c r="C63" s="240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3"/>
      <c r="R63" s="123"/>
      <c r="S63" s="123"/>
      <c r="T63" s="123"/>
      <c r="U63" s="124"/>
      <c r="V63" s="124"/>
      <c r="W63" s="241"/>
      <c r="X63" s="121"/>
      <c r="Y63" s="121"/>
      <c r="Z63" s="121"/>
      <c r="AA63" s="121"/>
      <c r="AB63" s="125"/>
    </row>
  </sheetData>
  <mergeCells count="3">
    <mergeCell ref="B2:W2"/>
    <mergeCell ref="H5:U5"/>
    <mergeCell ref="B1:W1"/>
  </mergeCells>
  <pageMargins left="0.69999998807907104" right="0.69999998807907104" top="0.78740197420120239" bottom="0.78740197420120239" header="0.30000001192092896" footer="0.30000001192092896"/>
  <pageSetup paperSize="0" orientation="portrait" horizontalDpi="0" verticalDpi="2048"/>
  <headerFooter alignWithMargins="0">
    <oddFooter>&amp;C&amp;"Helvetica Neue,Regular"&amp;12&amp;K000000&amp;P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37"/>
  <sheetViews>
    <sheetView showGridLines="0" workbookViewId="0">
      <selection activeCell="B2" sqref="B2:I2"/>
    </sheetView>
  </sheetViews>
  <sheetFormatPr baseColWidth="10" defaultRowHeight="15" customHeight="1"/>
  <cols>
    <col min="1" max="1" width="10.83203125" style="1" customWidth="1"/>
    <col min="2" max="2" width="30" style="1" customWidth="1"/>
    <col min="3" max="3" width="19" style="1" customWidth="1"/>
    <col min="4" max="4" width="11" style="1" customWidth="1"/>
    <col min="5" max="10" width="10.83203125" style="1" customWidth="1"/>
    <col min="11" max="12" width="0" style="1" hidden="1" customWidth="1"/>
    <col min="13" max="256" width="10.83203125" style="1" customWidth="1"/>
  </cols>
  <sheetData>
    <row r="1" spans="1:14" ht="150.75" customHeight="1">
      <c r="A1" s="2"/>
      <c r="B1" s="764"/>
      <c r="C1" s="764"/>
      <c r="D1" s="764"/>
      <c r="E1" s="764"/>
      <c r="F1" s="764"/>
      <c r="G1" s="764"/>
      <c r="H1" s="764"/>
      <c r="I1" s="764"/>
      <c r="J1" s="4"/>
      <c r="K1" s="2"/>
      <c r="L1" s="4"/>
      <c r="M1" s="2"/>
      <c r="N1" s="4"/>
    </row>
    <row r="2" spans="1:14" ht="100" customHeight="1">
      <c r="A2" s="5"/>
      <c r="B2" s="868" t="s">
        <v>293</v>
      </c>
      <c r="C2" s="763"/>
      <c r="D2" s="763"/>
      <c r="E2" s="763"/>
      <c r="F2" s="763"/>
      <c r="G2" s="763"/>
      <c r="H2" s="763"/>
      <c r="I2" s="763"/>
      <c r="J2" s="8"/>
      <c r="K2" s="5"/>
      <c r="L2" s="8"/>
      <c r="M2" s="5"/>
      <c r="N2" s="8"/>
    </row>
    <row r="3" spans="1:14" ht="100.25" customHeight="1">
      <c r="A3" s="5"/>
      <c r="B3" s="151" t="s">
        <v>294</v>
      </c>
      <c r="C3" s="393"/>
      <c r="D3" s="394"/>
      <c r="E3" s="10"/>
      <c r="F3" s="395"/>
      <c r="G3" s="10"/>
      <c r="H3" s="7"/>
      <c r="I3" s="7"/>
      <c r="J3" s="8"/>
      <c r="K3" s="5"/>
      <c r="L3" s="8"/>
      <c r="M3" s="5"/>
      <c r="N3" s="8"/>
    </row>
    <row r="4" spans="1:14" ht="100" customHeight="1">
      <c r="A4" s="287"/>
      <c r="B4" s="396"/>
      <c r="C4" s="163" t="s">
        <v>295</v>
      </c>
      <c r="D4" s="347">
        <v>10</v>
      </c>
      <c r="E4" s="397"/>
      <c r="F4" s="398" t="s">
        <v>296</v>
      </c>
      <c r="G4" s="399">
        <f t="shared" ref="G4:G12" si="0">E4*D4</f>
        <v>0</v>
      </c>
      <c r="H4" s="400"/>
      <c r="I4" s="7"/>
      <c r="J4" s="8"/>
      <c r="K4" s="401">
        <v>1</v>
      </c>
      <c r="L4" s="402">
        <f t="shared" ref="L4:L13" si="1">K4*E4</f>
        <v>0</v>
      </c>
      <c r="M4" s="5"/>
      <c r="N4" s="8"/>
    </row>
    <row r="5" spans="1:14" ht="100" customHeight="1">
      <c r="A5" s="287"/>
      <c r="B5" s="403"/>
      <c r="C5" s="404" t="s">
        <v>297</v>
      </c>
      <c r="D5" s="349">
        <v>35.5</v>
      </c>
      <c r="E5" s="405"/>
      <c r="F5" s="406" t="s">
        <v>296</v>
      </c>
      <c r="G5" s="407">
        <f t="shared" si="0"/>
        <v>0</v>
      </c>
      <c r="H5" s="400"/>
      <c r="I5" s="7"/>
      <c r="J5" s="8"/>
      <c r="K5" s="401">
        <v>5</v>
      </c>
      <c r="L5" s="402">
        <f t="shared" si="1"/>
        <v>0</v>
      </c>
      <c r="M5" s="5"/>
      <c r="N5" s="8"/>
    </row>
    <row r="6" spans="1:14" ht="100" customHeight="1">
      <c r="A6" s="287"/>
      <c r="B6" s="403"/>
      <c r="C6" s="404" t="s">
        <v>298</v>
      </c>
      <c r="D6" s="349">
        <v>79.2</v>
      </c>
      <c r="E6" s="408"/>
      <c r="F6" s="409" t="s">
        <v>296</v>
      </c>
      <c r="G6" s="410">
        <f t="shared" si="0"/>
        <v>0</v>
      </c>
      <c r="H6" s="400"/>
      <c r="I6" s="7"/>
      <c r="J6" s="8"/>
      <c r="K6" s="401">
        <v>12</v>
      </c>
      <c r="L6" s="402">
        <f t="shared" si="1"/>
        <v>0</v>
      </c>
      <c r="M6" s="5"/>
      <c r="N6" s="8"/>
    </row>
    <row r="7" spans="1:14" ht="100" customHeight="1">
      <c r="A7" s="287"/>
      <c r="B7" s="403"/>
      <c r="C7" s="404" t="s">
        <v>299</v>
      </c>
      <c r="D7" s="349">
        <v>153.6</v>
      </c>
      <c r="E7" s="405"/>
      <c r="F7" s="406" t="s">
        <v>296</v>
      </c>
      <c r="G7" s="407">
        <f t="shared" si="0"/>
        <v>0</v>
      </c>
      <c r="H7" s="400"/>
      <c r="I7" s="7"/>
      <c r="J7" s="8"/>
      <c r="K7" s="401">
        <v>24</v>
      </c>
      <c r="L7" s="402">
        <f t="shared" si="1"/>
        <v>0</v>
      </c>
      <c r="M7" s="5"/>
      <c r="N7" s="8"/>
    </row>
    <row r="8" spans="1:14" ht="100" customHeight="1">
      <c r="A8" s="287"/>
      <c r="B8" s="403"/>
      <c r="C8" s="404" t="s">
        <v>300</v>
      </c>
      <c r="D8" s="349">
        <v>210</v>
      </c>
      <c r="E8" s="408"/>
      <c r="F8" s="409" t="s">
        <v>296</v>
      </c>
      <c r="G8" s="410">
        <f t="shared" si="0"/>
        <v>0</v>
      </c>
      <c r="H8" s="400"/>
      <c r="I8" s="7"/>
      <c r="J8" s="8"/>
      <c r="K8" s="401">
        <v>35</v>
      </c>
      <c r="L8" s="402">
        <f t="shared" si="1"/>
        <v>0</v>
      </c>
      <c r="M8" s="5"/>
      <c r="N8" s="8"/>
    </row>
    <row r="9" spans="1:14" ht="100" customHeight="1">
      <c r="A9" s="287"/>
      <c r="B9" s="403"/>
      <c r="C9" s="404" t="s">
        <v>301</v>
      </c>
      <c r="D9" s="349">
        <v>9</v>
      </c>
      <c r="E9" s="405"/>
      <c r="F9" s="406" t="s">
        <v>302</v>
      </c>
      <c r="G9" s="407">
        <f t="shared" si="0"/>
        <v>0</v>
      </c>
      <c r="H9" s="400"/>
      <c r="I9" s="7"/>
      <c r="J9" s="8"/>
      <c r="K9" s="401">
        <v>1</v>
      </c>
      <c r="L9" s="402">
        <f t="shared" si="1"/>
        <v>0</v>
      </c>
      <c r="M9" s="5"/>
      <c r="N9" s="8"/>
    </row>
    <row r="10" spans="1:14" ht="100" customHeight="1">
      <c r="A10" s="287"/>
      <c r="B10" s="403"/>
      <c r="C10" s="404" t="s">
        <v>303</v>
      </c>
      <c r="D10" s="349">
        <v>33.75</v>
      </c>
      <c r="E10" s="408"/>
      <c r="F10" s="409" t="s">
        <v>302</v>
      </c>
      <c r="G10" s="410">
        <f t="shared" si="0"/>
        <v>0</v>
      </c>
      <c r="H10" s="400"/>
      <c r="I10" s="7"/>
      <c r="J10" s="8"/>
      <c r="K10" s="401">
        <v>5</v>
      </c>
      <c r="L10" s="402">
        <f t="shared" si="1"/>
        <v>0</v>
      </c>
      <c r="M10" s="5"/>
      <c r="N10" s="8"/>
    </row>
    <row r="11" spans="1:14" ht="100" customHeight="1">
      <c r="A11" s="287"/>
      <c r="B11" s="403"/>
      <c r="C11" s="404" t="s">
        <v>304</v>
      </c>
      <c r="D11" s="349">
        <v>75.599999999999994</v>
      </c>
      <c r="E11" s="405"/>
      <c r="F11" s="406" t="s">
        <v>302</v>
      </c>
      <c r="G11" s="407">
        <f t="shared" si="0"/>
        <v>0</v>
      </c>
      <c r="H11" s="400"/>
      <c r="I11" s="7"/>
      <c r="J11" s="8"/>
      <c r="K11" s="401">
        <v>12</v>
      </c>
      <c r="L11" s="402">
        <f t="shared" si="1"/>
        <v>0</v>
      </c>
      <c r="M11" s="5"/>
      <c r="N11" s="8"/>
    </row>
    <row r="12" spans="1:14" ht="100" customHeight="1">
      <c r="A12" s="287"/>
      <c r="B12" s="403"/>
      <c r="C12" s="404" t="s">
        <v>305</v>
      </c>
      <c r="D12" s="349">
        <v>146.4</v>
      </c>
      <c r="E12" s="408"/>
      <c r="F12" s="409" t="s">
        <v>302</v>
      </c>
      <c r="G12" s="410">
        <f t="shared" si="0"/>
        <v>0</v>
      </c>
      <c r="H12" s="400"/>
      <c r="I12" s="7"/>
      <c r="J12" s="8"/>
      <c r="K12" s="401">
        <v>24</v>
      </c>
      <c r="L12" s="402">
        <f t="shared" si="1"/>
        <v>0</v>
      </c>
      <c r="M12" s="5"/>
      <c r="N12" s="8"/>
    </row>
    <row r="13" spans="1:14" ht="100" customHeight="1">
      <c r="A13" s="287"/>
      <c r="B13" s="411"/>
      <c r="C13" s="412" t="s">
        <v>306</v>
      </c>
      <c r="D13" s="351">
        <v>201.25</v>
      </c>
      <c r="E13" s="413"/>
      <c r="F13" s="414" t="s">
        <v>302</v>
      </c>
      <c r="G13" s="415">
        <f>D13*E13</f>
        <v>0</v>
      </c>
      <c r="H13" s="400"/>
      <c r="I13" s="7"/>
      <c r="J13" s="8"/>
      <c r="K13" s="401">
        <v>35</v>
      </c>
      <c r="L13" s="402">
        <f t="shared" si="1"/>
        <v>0</v>
      </c>
      <c r="M13" s="5"/>
      <c r="N13" s="8"/>
    </row>
    <row r="14" spans="1:14" ht="15" customHeight="1">
      <c r="A14" s="416"/>
      <c r="B14" s="44"/>
      <c r="C14" s="19"/>
      <c r="D14" s="44"/>
      <c r="E14" s="417"/>
      <c r="F14" s="418"/>
      <c r="G14" s="419"/>
      <c r="H14" s="7"/>
      <c r="I14" s="7"/>
      <c r="J14" s="8"/>
      <c r="K14" s="5"/>
      <c r="L14" s="8"/>
      <c r="M14" s="5"/>
      <c r="N14" s="8"/>
    </row>
    <row r="15" spans="1:14" ht="15" customHeight="1">
      <c r="A15" s="416"/>
      <c r="B15" s="7"/>
      <c r="C15" s="22"/>
      <c r="D15" s="7"/>
      <c r="E15" s="103" t="s">
        <v>307</v>
      </c>
      <c r="F15" s="353"/>
      <c r="G15" s="237">
        <f>SUM(G4:G13)</f>
        <v>0</v>
      </c>
      <c r="H15" s="7"/>
      <c r="I15" s="7"/>
      <c r="J15" s="8"/>
      <c r="K15" s="5"/>
      <c r="L15" s="8"/>
      <c r="M15" s="5"/>
      <c r="N15" s="8"/>
    </row>
    <row r="16" spans="1:14" ht="15" customHeight="1">
      <c r="A16" s="416"/>
      <c r="B16" s="7"/>
      <c r="C16" s="22"/>
      <c r="D16" s="7"/>
      <c r="E16" s="49" t="s">
        <v>308</v>
      </c>
      <c r="F16" s="353"/>
      <c r="G16" s="238">
        <f>SUM(E4:E13)</f>
        <v>0</v>
      </c>
      <c r="H16" s="7"/>
      <c r="I16" s="7"/>
      <c r="J16" s="8"/>
      <c r="K16" s="5"/>
      <c r="L16" s="8"/>
      <c r="M16" s="5"/>
      <c r="N16" s="8"/>
    </row>
    <row r="17" spans="1:14" ht="15" customHeight="1">
      <c r="A17" s="416"/>
      <c r="B17" s="7"/>
      <c r="C17" s="22"/>
      <c r="D17" s="7"/>
      <c r="E17" s="49" t="s">
        <v>309</v>
      </c>
      <c r="F17" s="353"/>
      <c r="G17" s="239">
        <f>SUM(L4:L13)</f>
        <v>0</v>
      </c>
      <c r="H17" s="7"/>
      <c r="I17" s="7"/>
      <c r="J17" s="8"/>
      <c r="K17" s="5"/>
      <c r="L17" s="8"/>
      <c r="M17" s="5"/>
      <c r="N17" s="8"/>
    </row>
    <row r="18" spans="1:14" ht="15" customHeight="1">
      <c r="A18" s="416"/>
      <c r="B18" s="7"/>
      <c r="C18" s="22"/>
      <c r="D18" s="420"/>
      <c r="E18" s="7"/>
      <c r="F18" s="353"/>
      <c r="G18" s="7"/>
      <c r="H18" s="7"/>
      <c r="I18" s="7"/>
      <c r="J18" s="8"/>
      <c r="K18" s="5"/>
      <c r="L18" s="8"/>
      <c r="M18" s="5"/>
      <c r="N18" s="8"/>
    </row>
    <row r="19" spans="1:14" ht="15" customHeight="1">
      <c r="A19" s="5"/>
      <c r="B19" s="7"/>
      <c r="C19" s="22"/>
      <c r="D19" s="420"/>
      <c r="E19" s="7"/>
      <c r="F19" s="353"/>
      <c r="G19" s="7"/>
      <c r="H19" s="7"/>
      <c r="I19" s="7"/>
      <c r="J19" s="8"/>
      <c r="K19" s="5"/>
      <c r="L19" s="8"/>
      <c r="M19" s="5"/>
      <c r="N19" s="8"/>
    </row>
    <row r="20" spans="1:14" ht="15" customHeight="1">
      <c r="A20" s="5"/>
      <c r="B20" s="7"/>
      <c r="C20" s="22"/>
      <c r="D20" s="420"/>
      <c r="E20" s="7"/>
      <c r="F20" s="353"/>
      <c r="G20" s="7"/>
      <c r="H20" s="7"/>
      <c r="I20" s="7"/>
      <c r="J20" s="8"/>
      <c r="K20" s="5"/>
      <c r="L20" s="8"/>
      <c r="M20" s="5"/>
      <c r="N20" s="8"/>
    </row>
    <row r="21" spans="1:14" ht="15" customHeight="1">
      <c r="A21" s="5"/>
      <c r="B21" s="7"/>
      <c r="C21" s="22"/>
      <c r="D21" s="420"/>
      <c r="E21" s="7"/>
      <c r="F21" s="353"/>
      <c r="G21" s="7"/>
      <c r="H21" s="7"/>
      <c r="I21" s="7"/>
      <c r="J21" s="8"/>
      <c r="K21" s="5"/>
      <c r="L21" s="8"/>
      <c r="M21" s="5"/>
      <c r="N21" s="8"/>
    </row>
    <row r="22" spans="1:14" ht="15" customHeight="1">
      <c r="A22" s="5"/>
      <c r="B22" s="7"/>
      <c r="C22" s="22"/>
      <c r="D22" s="420"/>
      <c r="E22" s="7"/>
      <c r="F22" s="353"/>
      <c r="G22" s="7"/>
      <c r="H22" s="7"/>
      <c r="I22" s="7"/>
      <c r="J22" s="8"/>
      <c r="K22" s="5"/>
      <c r="L22" s="8"/>
      <c r="M22" s="5"/>
      <c r="N22" s="8"/>
    </row>
    <row r="23" spans="1:14" ht="100.25" customHeight="1">
      <c r="A23" s="5"/>
      <c r="B23" s="421" t="s">
        <v>310</v>
      </c>
      <c r="C23" s="22"/>
      <c r="D23" s="420"/>
      <c r="E23" s="7"/>
      <c r="F23" s="353"/>
      <c r="G23" s="7"/>
      <c r="H23" s="7"/>
      <c r="I23" s="7"/>
      <c r="J23" s="8"/>
      <c r="K23" s="5"/>
      <c r="L23" s="8"/>
      <c r="M23" s="5"/>
      <c r="N23" s="8"/>
    </row>
    <row r="24" spans="1:14" ht="14.5" customHeight="1">
      <c r="A24" s="5"/>
      <c r="B24" s="10"/>
      <c r="C24" s="393"/>
      <c r="D24" s="394"/>
      <c r="E24" s="422" t="s">
        <v>272</v>
      </c>
      <c r="F24" s="423" t="s">
        <v>245</v>
      </c>
      <c r="G24" s="422" t="s">
        <v>271</v>
      </c>
      <c r="H24" s="422" t="s">
        <v>270</v>
      </c>
      <c r="I24" s="10"/>
      <c r="J24" s="8"/>
      <c r="K24" s="5"/>
      <c r="L24" s="8"/>
      <c r="M24" s="5"/>
      <c r="N24" s="8"/>
    </row>
    <row r="25" spans="1:14" ht="100.25" customHeight="1" thickBot="1">
      <c r="A25" s="287"/>
      <c r="B25" s="428"/>
      <c r="C25" s="429" t="s">
        <v>311</v>
      </c>
      <c r="D25" s="430">
        <v>20</v>
      </c>
      <c r="E25" s="431"/>
      <c r="F25" s="432"/>
      <c r="G25" s="431"/>
      <c r="H25" s="431"/>
      <c r="I25" s="433">
        <f>SUM(E25:H25)*D25</f>
        <v>0</v>
      </c>
      <c r="J25" s="288"/>
      <c r="K25" s="5"/>
      <c r="L25" s="8"/>
      <c r="M25" s="5"/>
      <c r="N25" s="8"/>
    </row>
    <row r="26" spans="1:14" ht="100.25" customHeight="1">
      <c r="A26" s="5"/>
      <c r="B26" s="434"/>
      <c r="C26" s="435" t="s">
        <v>312</v>
      </c>
      <c r="D26" s="442">
        <v>25</v>
      </c>
      <c r="E26" s="864"/>
      <c r="F26" s="865"/>
      <c r="G26" s="865"/>
      <c r="H26" s="865"/>
      <c r="I26" s="443">
        <f>SUM(E26)*D26</f>
        <v>0</v>
      </c>
      <c r="J26" s="8"/>
      <c r="K26" s="5"/>
      <c r="L26" s="8"/>
      <c r="M26" s="5"/>
      <c r="N26" s="8"/>
    </row>
    <row r="27" spans="1:14" ht="100.25" customHeight="1">
      <c r="A27" s="5"/>
      <c r="B27" s="436"/>
      <c r="C27" s="700" t="s">
        <v>488</v>
      </c>
      <c r="D27" s="440">
        <v>30</v>
      </c>
      <c r="E27" s="866" t="s">
        <v>315</v>
      </c>
      <c r="F27" s="867"/>
      <c r="G27" s="867"/>
      <c r="H27" s="867"/>
      <c r="I27" s="441">
        <f>SUM(E27)*D27</f>
        <v>0</v>
      </c>
      <c r="J27" s="8"/>
      <c r="K27" s="5"/>
      <c r="L27" s="8"/>
      <c r="M27" s="5"/>
      <c r="N27" s="8"/>
    </row>
    <row r="28" spans="1:14" ht="100.25" customHeight="1">
      <c r="A28" s="5"/>
      <c r="B28" s="436"/>
      <c r="C28" s="700" t="s">
        <v>487</v>
      </c>
      <c r="D28" s="440">
        <v>30</v>
      </c>
      <c r="E28" s="866" t="s">
        <v>315</v>
      </c>
      <c r="F28" s="867"/>
      <c r="G28" s="867"/>
      <c r="H28" s="867"/>
      <c r="I28" s="441">
        <f>SUM(E28)*D28</f>
        <v>0</v>
      </c>
      <c r="J28" s="8"/>
      <c r="K28" s="5"/>
      <c r="L28" s="8"/>
      <c r="M28" s="5"/>
      <c r="N28" s="8"/>
    </row>
    <row r="29" spans="1:14" ht="100.25" customHeight="1" thickBot="1">
      <c r="A29" s="5"/>
      <c r="B29" s="437"/>
      <c r="C29" s="699" t="s">
        <v>486</v>
      </c>
      <c r="D29" s="438">
        <v>35</v>
      </c>
      <c r="E29" s="862" t="s">
        <v>315</v>
      </c>
      <c r="F29" s="863"/>
      <c r="G29" s="863"/>
      <c r="H29" s="863"/>
      <c r="I29" s="439">
        <f>SUM(E29)*D29</f>
        <v>0</v>
      </c>
      <c r="J29" s="8"/>
      <c r="K29" s="5"/>
      <c r="L29" s="8"/>
      <c r="M29" s="5"/>
      <c r="N29" s="8"/>
    </row>
    <row r="30" spans="1:14" ht="15" customHeight="1">
      <c r="A30" s="5"/>
      <c r="B30" s="427"/>
      <c r="C30" s="22"/>
      <c r="D30" s="420"/>
      <c r="E30" s="427"/>
      <c r="F30" s="353"/>
      <c r="G30" s="427"/>
      <c r="H30" s="103"/>
      <c r="I30" s="237"/>
      <c r="J30" s="8"/>
      <c r="K30" s="5"/>
      <c r="L30" s="8"/>
      <c r="M30" s="5"/>
      <c r="N30" s="8"/>
    </row>
    <row r="31" spans="1:14" ht="15" customHeight="1">
      <c r="A31" s="5"/>
      <c r="B31" s="7"/>
      <c r="C31" s="22"/>
      <c r="D31" s="420"/>
      <c r="E31" s="7"/>
      <c r="F31" s="353"/>
      <c r="G31" s="7"/>
      <c r="H31" s="103" t="s">
        <v>313</v>
      </c>
      <c r="I31" s="237">
        <f>SUM(I25:I29)</f>
        <v>0</v>
      </c>
      <c r="J31" s="8"/>
      <c r="K31" s="5"/>
      <c r="L31" s="8"/>
      <c r="M31" s="5"/>
      <c r="N31" s="8"/>
    </row>
    <row r="32" spans="1:14" ht="15" customHeight="1">
      <c r="A32" s="5"/>
      <c r="B32" s="7"/>
      <c r="C32" s="22"/>
      <c r="D32" s="420"/>
      <c r="E32" s="7"/>
      <c r="F32" s="353"/>
      <c r="G32" s="7"/>
      <c r="H32" s="49" t="s">
        <v>314</v>
      </c>
      <c r="I32" s="238">
        <f>SUM(E25:H29)</f>
        <v>0</v>
      </c>
      <c r="J32" s="8"/>
      <c r="K32" s="5"/>
      <c r="L32" s="8"/>
      <c r="M32" s="5"/>
      <c r="N32" s="8"/>
    </row>
    <row r="33" spans="1:14" ht="15" customHeight="1">
      <c r="A33" s="5"/>
      <c r="B33" s="7"/>
      <c r="C33" s="22"/>
      <c r="D33" s="420"/>
      <c r="E33" s="7"/>
      <c r="F33" s="353"/>
      <c r="G33" s="7"/>
      <c r="H33" s="7"/>
      <c r="I33" s="7"/>
      <c r="J33" s="8"/>
      <c r="K33" s="5"/>
      <c r="L33" s="8"/>
      <c r="M33" s="5"/>
      <c r="N33" s="8"/>
    </row>
    <row r="34" spans="1:14" ht="15" customHeight="1">
      <c r="A34" s="5"/>
      <c r="B34" s="7"/>
      <c r="C34" s="22"/>
      <c r="D34" s="420"/>
      <c r="E34" s="7"/>
      <c r="F34" s="353"/>
      <c r="G34" s="7"/>
      <c r="H34" s="7"/>
      <c r="I34" s="7"/>
      <c r="J34" s="8"/>
      <c r="K34" s="5"/>
      <c r="L34" s="8"/>
      <c r="M34" s="5"/>
      <c r="N34" s="8"/>
    </row>
    <row r="35" spans="1:14" ht="15" customHeight="1">
      <c r="A35" s="5"/>
      <c r="B35" s="7"/>
      <c r="C35" s="22"/>
      <c r="D35" s="420"/>
      <c r="E35" s="7"/>
      <c r="F35" s="353"/>
      <c r="G35" s="7"/>
      <c r="H35" s="49" t="s">
        <v>66</v>
      </c>
      <c r="I35" s="7"/>
      <c r="J35" s="8"/>
      <c r="K35" s="5"/>
      <c r="L35" s="8"/>
      <c r="M35" s="5"/>
      <c r="N35" s="8"/>
    </row>
    <row r="36" spans="1:14" ht="15" customHeight="1">
      <c r="A36" s="5"/>
      <c r="B36" s="7"/>
      <c r="C36" s="22"/>
      <c r="D36" s="420"/>
      <c r="E36" s="7"/>
      <c r="F36" s="353"/>
      <c r="G36" s="7"/>
      <c r="H36" s="7"/>
      <c r="I36" s="7"/>
      <c r="J36" s="8"/>
      <c r="K36" s="5"/>
      <c r="L36" s="8"/>
      <c r="M36" s="5"/>
      <c r="N36" s="8"/>
    </row>
    <row r="37" spans="1:14" ht="15" customHeight="1">
      <c r="A37" s="120"/>
      <c r="B37" s="121"/>
      <c r="C37" s="424"/>
      <c r="D37" s="425"/>
      <c r="E37" s="121"/>
      <c r="F37" s="426"/>
      <c r="G37" s="121"/>
      <c r="H37" s="121"/>
      <c r="I37" s="121"/>
      <c r="J37" s="125"/>
      <c r="K37" s="120"/>
      <c r="L37" s="125"/>
      <c r="M37" s="120"/>
      <c r="N37" s="125"/>
    </row>
  </sheetData>
  <mergeCells count="6">
    <mergeCell ref="E29:H29"/>
    <mergeCell ref="B1:I1"/>
    <mergeCell ref="E26:H26"/>
    <mergeCell ref="E27:H27"/>
    <mergeCell ref="B2:I2"/>
    <mergeCell ref="E28:H28"/>
  </mergeCells>
  <pageMargins left="0.69999998807907104" right="0.69999998807907104" top="0.78740197420120239" bottom="0.78740197420120239" header="0.30000001192092896" footer="0.30000001192092896"/>
  <pageSetup paperSize="0" orientation="portrait" horizontalDpi="0" verticalDpi="2048"/>
  <headerFooter alignWithMargins="0"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INFO's und Übersichten</vt:lpstr>
      <vt:lpstr>NEW         GFK - Volumen</vt:lpstr>
      <vt:lpstr>Holzvolumen</vt:lpstr>
      <vt:lpstr>PU - Griffe</vt:lpstr>
      <vt:lpstr>NEW         PE - Griffe</vt:lpstr>
      <vt:lpstr>NEW         Griff- &amp; Mattenrein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Konrad von Rosen</dc:creator>
  <cp:lastModifiedBy>info@kletterkultur.com</cp:lastModifiedBy>
  <dcterms:created xsi:type="dcterms:W3CDTF">2019-01-07T16:06:52Z</dcterms:created>
  <dcterms:modified xsi:type="dcterms:W3CDTF">2019-11-19T18:18:47Z</dcterms:modified>
</cp:coreProperties>
</file>